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filterPrivacy="1" defaultThemeVersion="124226"/>
  <xr:revisionPtr revIDLastSave="0" documentId="10_ncr:8100000_{DE07091B-0033-4F45-BD68-C9DDBCC58735}" xr6:coauthVersionLast="32" xr6:coauthVersionMax="32" xr10:uidLastSave="{00000000-0000-0000-0000-000000000000}"/>
  <bookViews>
    <workbookView xWindow="0" yWindow="0" windowWidth="20490" windowHeight="7545" firstSheet="1" activeTab="2" xr2:uid="{00000000-000D-0000-FFFF-FFFF00000000}"/>
  </bookViews>
  <sheets>
    <sheet name="Activités 2017 reportées à 2018" sheetId="11" r:id="rId1"/>
    <sheet name="Nouvelles Activités 2018" sheetId="7" r:id="rId2"/>
    <sheet name="PTAB 2018 Consolidé" sheetId="12" r:id="rId3"/>
  </sheets>
  <calcPr calcId="162913"/>
  <fileRecoveryPr autoRecover="0"/>
</workbook>
</file>

<file path=xl/calcChain.xml><?xml version="1.0" encoding="utf-8"?>
<calcChain xmlns="http://schemas.openxmlformats.org/spreadsheetml/2006/main">
  <c r="H7" i="11" l="1"/>
  <c r="G98" i="12"/>
  <c r="H96" i="12"/>
  <c r="I96" i="12" s="1"/>
  <c r="F96" i="12"/>
  <c r="F95" i="12"/>
  <c r="H95" i="12" s="1"/>
  <c r="I95" i="12" s="1"/>
  <c r="H94" i="12"/>
  <c r="I94" i="12" s="1"/>
  <c r="F94" i="12"/>
  <c r="F93" i="12"/>
  <c r="H93" i="12" s="1"/>
  <c r="I93" i="12" s="1"/>
  <c r="H92" i="12"/>
  <c r="I92" i="12" s="1"/>
  <c r="F92" i="12"/>
  <c r="F91" i="12"/>
  <c r="H91" i="12" s="1"/>
  <c r="I91" i="12" s="1"/>
  <c r="H90" i="12"/>
  <c r="I90" i="12" s="1"/>
  <c r="F90" i="12"/>
  <c r="F89" i="12"/>
  <c r="H89" i="12" s="1"/>
  <c r="H86" i="12"/>
  <c r="I86" i="12" s="1"/>
  <c r="F86" i="12"/>
  <c r="F85" i="12"/>
  <c r="H85" i="12" s="1"/>
  <c r="I85" i="12" s="1"/>
  <c r="H84" i="12"/>
  <c r="I84" i="12" s="1"/>
  <c r="F84" i="12"/>
  <c r="F98" i="12" s="1"/>
  <c r="F79" i="12"/>
  <c r="H79" i="12" s="1"/>
  <c r="I79" i="12" s="1"/>
  <c r="H78" i="12"/>
  <c r="I78" i="12" s="1"/>
  <c r="F78" i="12"/>
  <c r="F77" i="12"/>
  <c r="H77" i="12" s="1"/>
  <c r="C77" i="12"/>
  <c r="F74" i="12"/>
  <c r="H74" i="12" s="1"/>
  <c r="I74" i="12" s="1"/>
  <c r="H73" i="12"/>
  <c r="I73" i="12" s="1"/>
  <c r="F73" i="12"/>
  <c r="F72" i="12"/>
  <c r="H72" i="12" s="1"/>
  <c r="I72" i="12" s="1"/>
  <c r="F71" i="12"/>
  <c r="H71" i="12" s="1"/>
  <c r="I71" i="12" s="1"/>
  <c r="F70" i="12"/>
  <c r="H70" i="12" s="1"/>
  <c r="I70" i="12" s="1"/>
  <c r="H69" i="12"/>
  <c r="I69" i="12" s="1"/>
  <c r="G69" i="12"/>
  <c r="F68" i="12"/>
  <c r="H68" i="12" s="1"/>
  <c r="G65" i="12"/>
  <c r="H63" i="12"/>
  <c r="I63" i="12" s="1"/>
  <c r="F63" i="12"/>
  <c r="F62" i="12"/>
  <c r="H62" i="12" s="1"/>
  <c r="I62" i="12" s="1"/>
  <c r="F61" i="12"/>
  <c r="H61" i="12" s="1"/>
  <c r="I61" i="12" s="1"/>
  <c r="F60" i="12"/>
  <c r="H60" i="12" s="1"/>
  <c r="I60" i="12" s="1"/>
  <c r="H59" i="12"/>
  <c r="I59" i="12" s="1"/>
  <c r="F59" i="12"/>
  <c r="F58" i="12"/>
  <c r="H58" i="12" s="1"/>
  <c r="I58" i="12" s="1"/>
  <c r="F57" i="12"/>
  <c r="H57" i="12" s="1"/>
  <c r="I57" i="12" s="1"/>
  <c r="F55" i="12"/>
  <c r="H55" i="12" s="1"/>
  <c r="I55" i="12" s="1"/>
  <c r="F54" i="12"/>
  <c r="H54" i="12" s="1"/>
  <c r="I54" i="12" s="1"/>
  <c r="H53" i="12"/>
  <c r="I53" i="12" s="1"/>
  <c r="F53" i="12"/>
  <c r="F52" i="12"/>
  <c r="F65" i="12" s="1"/>
  <c r="F51" i="12"/>
  <c r="H51" i="12" s="1"/>
  <c r="I51" i="12" s="1"/>
  <c r="F50" i="12"/>
  <c r="H50" i="12" s="1"/>
  <c r="F47" i="12"/>
  <c r="H47" i="12" s="1"/>
  <c r="I47" i="12" s="1"/>
  <c r="F46" i="12"/>
  <c r="H46" i="12" s="1"/>
  <c r="I46" i="12" s="1"/>
  <c r="H45" i="12"/>
  <c r="I45" i="12" s="1"/>
  <c r="F45" i="12"/>
  <c r="F44" i="12"/>
  <c r="H44" i="12" s="1"/>
  <c r="I44" i="12" s="1"/>
  <c r="F43" i="12"/>
  <c r="H43" i="12" s="1"/>
  <c r="I43" i="12" s="1"/>
  <c r="F42" i="12"/>
  <c r="H42" i="12" s="1"/>
  <c r="I42" i="12" s="1"/>
  <c r="H41" i="12"/>
  <c r="I41" i="12" s="1"/>
  <c r="F41" i="12"/>
  <c r="F40" i="12"/>
  <c r="H40" i="12" s="1"/>
  <c r="I40" i="12" s="1"/>
  <c r="F39" i="12"/>
  <c r="H39" i="12" s="1"/>
  <c r="G36" i="12"/>
  <c r="H34" i="12"/>
  <c r="I34" i="12" s="1"/>
  <c r="F34" i="12"/>
  <c r="F33" i="12"/>
  <c r="H33" i="12" s="1"/>
  <c r="I33" i="12" s="1"/>
  <c r="F32" i="12"/>
  <c r="H32" i="12" s="1"/>
  <c r="I32" i="12" s="1"/>
  <c r="F31" i="12"/>
  <c r="H31" i="12" s="1"/>
  <c r="I31" i="12" s="1"/>
  <c r="H30" i="12"/>
  <c r="I30" i="12" s="1"/>
  <c r="F30" i="12"/>
  <c r="F29" i="12"/>
  <c r="H29" i="12" s="1"/>
  <c r="I29" i="12" s="1"/>
  <c r="F28" i="12"/>
  <c r="H28" i="12" s="1"/>
  <c r="I28" i="12" s="1"/>
  <c r="F27" i="12"/>
  <c r="H27" i="12" s="1"/>
  <c r="I27" i="12" s="1"/>
  <c r="H26" i="12"/>
  <c r="I26" i="12" s="1"/>
  <c r="F26" i="12"/>
  <c r="F25" i="12"/>
  <c r="H25" i="12" s="1"/>
  <c r="I25" i="12" s="1"/>
  <c r="F24" i="12"/>
  <c r="H24" i="12" s="1"/>
  <c r="I24" i="12" s="1"/>
  <c r="F23" i="12"/>
  <c r="H23" i="12" s="1"/>
  <c r="I23" i="12" s="1"/>
  <c r="H22" i="12"/>
  <c r="I22" i="12" s="1"/>
  <c r="F22" i="12"/>
  <c r="F21" i="12"/>
  <c r="H21" i="12" s="1"/>
  <c r="I21" i="12" s="1"/>
  <c r="F20" i="12"/>
  <c r="H20" i="12" s="1"/>
  <c r="I20" i="12" s="1"/>
  <c r="E19" i="12"/>
  <c r="C19" i="12"/>
  <c r="F19" i="12" s="1"/>
  <c r="H19" i="12" s="1"/>
  <c r="I19" i="12" s="1"/>
  <c r="F18" i="12"/>
  <c r="H18" i="12" s="1"/>
  <c r="I18" i="12" s="1"/>
  <c r="F17" i="12"/>
  <c r="H17" i="12" s="1"/>
  <c r="I17" i="12" s="1"/>
  <c r="H16" i="12"/>
  <c r="I16" i="12" s="1"/>
  <c r="F16" i="12"/>
  <c r="F15" i="12"/>
  <c r="H15" i="12" s="1"/>
  <c r="I15" i="12" s="1"/>
  <c r="E14" i="12"/>
  <c r="F14" i="12" s="1"/>
  <c r="H14" i="12" s="1"/>
  <c r="I14" i="12" s="1"/>
  <c r="E13" i="12"/>
  <c r="F13" i="12" s="1"/>
  <c r="F12" i="12"/>
  <c r="H12" i="12" s="1"/>
  <c r="I12" i="12" s="1"/>
  <c r="I11" i="12"/>
  <c r="H11" i="12"/>
  <c r="F11" i="12"/>
  <c r="H10" i="12"/>
  <c r="F10" i="12"/>
  <c r="I8" i="12"/>
  <c r="H8" i="12"/>
  <c r="G33" i="11"/>
  <c r="F32" i="11"/>
  <c r="H32" i="11" s="1"/>
  <c r="I32" i="11" s="1"/>
  <c r="F31" i="11"/>
  <c r="H31" i="11" s="1"/>
  <c r="I31" i="11" s="1"/>
  <c r="F30" i="11"/>
  <c r="H30" i="11" s="1"/>
  <c r="H33" i="11" s="1"/>
  <c r="F27" i="11"/>
  <c r="H27" i="11" s="1"/>
  <c r="I27" i="11" s="1"/>
  <c r="F26" i="11"/>
  <c r="H26" i="11" s="1"/>
  <c r="I26" i="11" s="1"/>
  <c r="F25" i="11"/>
  <c r="H25" i="11" s="1"/>
  <c r="I25" i="11" s="1"/>
  <c r="F24" i="11"/>
  <c r="H24" i="11" s="1"/>
  <c r="I24" i="11" s="1"/>
  <c r="F23" i="11"/>
  <c r="H23" i="11" s="1"/>
  <c r="I23" i="11" s="1"/>
  <c r="G22" i="11"/>
  <c r="H22" i="11" s="1"/>
  <c r="I22" i="11" s="1"/>
  <c r="F21" i="11"/>
  <c r="H21" i="11" s="1"/>
  <c r="G18" i="11"/>
  <c r="F18" i="11"/>
  <c r="F17" i="11"/>
  <c r="H17" i="11" s="1"/>
  <c r="I17" i="11" s="1"/>
  <c r="F16" i="11"/>
  <c r="H16" i="11" s="1"/>
  <c r="I16" i="11" s="1"/>
  <c r="F15" i="11"/>
  <c r="H15" i="11" s="1"/>
  <c r="I15" i="11" s="1"/>
  <c r="F14" i="11"/>
  <c r="H14" i="11" s="1"/>
  <c r="I14" i="11" s="1"/>
  <c r="F13" i="11"/>
  <c r="H13" i="11" s="1"/>
  <c r="I13" i="11" s="1"/>
  <c r="F12" i="11"/>
  <c r="H12" i="11" s="1"/>
  <c r="I12" i="11" s="1"/>
  <c r="F11" i="11"/>
  <c r="H11" i="11" s="1"/>
  <c r="I11" i="11" s="1"/>
  <c r="F10" i="11"/>
  <c r="H10" i="11" s="1"/>
  <c r="I10" i="11" s="1"/>
  <c r="F9" i="11"/>
  <c r="H9" i="11" s="1"/>
  <c r="G7" i="11"/>
  <c r="H28" i="11" l="1"/>
  <c r="H18" i="11"/>
  <c r="I68" i="12"/>
  <c r="H75" i="12"/>
  <c r="H13" i="12"/>
  <c r="I13" i="12" s="1"/>
  <c r="F36" i="12"/>
  <c r="I50" i="12"/>
  <c r="I77" i="12"/>
  <c r="H80" i="12"/>
  <c r="I80" i="12" s="1"/>
  <c r="I39" i="12"/>
  <c r="H48" i="12"/>
  <c r="I89" i="12"/>
  <c r="H97" i="12"/>
  <c r="I97" i="12" s="1"/>
  <c r="I10" i="12"/>
  <c r="H52" i="12"/>
  <c r="I52" i="12" s="1"/>
  <c r="H87" i="12"/>
  <c r="I21" i="11"/>
  <c r="F7" i="11"/>
  <c r="I9" i="11"/>
  <c r="I30" i="11"/>
  <c r="F33" i="11"/>
  <c r="I48" i="12" l="1"/>
  <c r="H64" i="12"/>
  <c r="I64" i="12" s="1"/>
  <c r="H81" i="12"/>
  <c r="I81" i="12" s="1"/>
  <c r="I75" i="12"/>
  <c r="I87" i="12"/>
  <c r="H98" i="12"/>
  <c r="I98" i="12" s="1"/>
  <c r="H35" i="12"/>
  <c r="I33" i="11"/>
  <c r="I28" i="11"/>
  <c r="I35" i="12" l="1"/>
  <c r="H36" i="12"/>
  <c r="H65" i="12"/>
  <c r="I65" i="12" s="1"/>
  <c r="I18" i="11"/>
  <c r="F45" i="7"/>
  <c r="H45" i="7" s="1"/>
  <c r="I45" i="7" s="1"/>
  <c r="F42" i="7"/>
  <c r="H42" i="7" s="1"/>
  <c r="I42" i="7" s="1"/>
  <c r="F43" i="7"/>
  <c r="H43" i="7" s="1"/>
  <c r="I43" i="7" s="1"/>
  <c r="F37" i="7"/>
  <c r="H37" i="7" s="1"/>
  <c r="I37" i="7" s="1"/>
  <c r="F26" i="7"/>
  <c r="H26" i="7" s="1"/>
  <c r="I26" i="7" s="1"/>
  <c r="I36" i="12" l="1"/>
  <c r="H99" i="12"/>
  <c r="I99" i="12" s="1"/>
  <c r="K36" i="12"/>
  <c r="I7" i="11"/>
  <c r="H34" i="11"/>
  <c r="I34" i="11" s="1"/>
  <c r="F50" i="7"/>
  <c r="H50" i="7" s="1"/>
  <c r="I50" i="7" s="1"/>
  <c r="F49" i="7"/>
  <c r="H49" i="7" s="1"/>
  <c r="I49" i="7" s="1"/>
  <c r="F8" i="7" l="1"/>
  <c r="H8" i="7" s="1"/>
  <c r="I8" i="7" s="1"/>
  <c r="F7" i="7"/>
  <c r="H7" i="7" s="1"/>
  <c r="I7" i="7" s="1"/>
  <c r="F6" i="7"/>
  <c r="H6" i="7" s="1"/>
  <c r="I6" i="7" l="1"/>
  <c r="F53" i="7"/>
  <c r="F56" i="7"/>
  <c r="F55" i="7"/>
  <c r="F60" i="7"/>
  <c r="F54" i="7"/>
  <c r="F57" i="7"/>
  <c r="F58" i="7"/>
  <c r="F59" i="7"/>
  <c r="F17" i="7"/>
  <c r="H17" i="7" s="1"/>
  <c r="F18" i="7"/>
  <c r="H18" i="7" s="1"/>
  <c r="F16" i="7"/>
  <c r="H16" i="7" s="1"/>
  <c r="F38" i="7"/>
  <c r="H38" i="7" s="1"/>
  <c r="I38" i="7" s="1"/>
  <c r="F36" i="7"/>
  <c r="H36" i="7" s="1"/>
  <c r="I36" i="7" s="1"/>
  <c r="F41" i="7"/>
  <c r="H41" i="7" s="1"/>
  <c r="F40" i="7"/>
  <c r="H40" i="7" s="1"/>
  <c r="F44" i="7"/>
  <c r="H44" i="7" s="1"/>
  <c r="I44" i="7" s="1"/>
  <c r="F34" i="7"/>
  <c r="H34" i="7" s="1"/>
  <c r="I34" i="7" s="1"/>
  <c r="F35" i="7"/>
  <c r="H35" i="7" s="1"/>
  <c r="F33" i="7"/>
  <c r="F30" i="7"/>
  <c r="H30" i="7" s="1"/>
  <c r="I30" i="7" s="1"/>
  <c r="F29" i="7"/>
  <c r="H29" i="7" s="1"/>
  <c r="I29" i="7" s="1"/>
  <c r="F28" i="7"/>
  <c r="H28" i="7" s="1"/>
  <c r="I28" i="7" s="1"/>
  <c r="F27" i="7"/>
  <c r="H27" i="7" s="1"/>
  <c r="I27" i="7" s="1"/>
  <c r="F25" i="7"/>
  <c r="H25" i="7" s="1"/>
  <c r="I25" i="7" s="1"/>
  <c r="F24" i="7"/>
  <c r="H24" i="7" s="1"/>
  <c r="F23" i="7"/>
  <c r="H23" i="7" s="1"/>
  <c r="F22" i="7"/>
  <c r="H22" i="7" s="1"/>
  <c r="I22" i="7" s="1"/>
  <c r="F21" i="7"/>
  <c r="H21" i="7" s="1"/>
  <c r="I21" i="7" s="1"/>
  <c r="F20" i="7"/>
  <c r="H20" i="7" s="1"/>
  <c r="F19" i="7"/>
  <c r="H19" i="7" s="1"/>
  <c r="F14" i="7"/>
  <c r="H14" i="7" s="1"/>
  <c r="I14" i="7" s="1"/>
  <c r="F13" i="7"/>
  <c r="H13" i="7" s="1"/>
  <c r="I13" i="7" s="1"/>
  <c r="F12" i="7"/>
  <c r="H12" i="7" s="1"/>
  <c r="F11" i="7"/>
  <c r="H11" i="7" s="1"/>
  <c r="I11" i="7" s="1"/>
  <c r="I16" i="7" l="1"/>
  <c r="I40" i="7"/>
  <c r="I17" i="7"/>
  <c r="I18" i="7"/>
  <c r="I19" i="7"/>
  <c r="I23" i="7"/>
  <c r="I35" i="7"/>
  <c r="I41" i="7"/>
  <c r="I12" i="7"/>
  <c r="I20" i="7"/>
  <c r="I24" i="7"/>
  <c r="H56" i="7"/>
  <c r="I56" i="7" s="1"/>
  <c r="H55" i="7"/>
  <c r="I55" i="7" s="1"/>
  <c r="E10" i="7"/>
  <c r="F10" i="7" s="1"/>
  <c r="H10" i="7" s="1"/>
  <c r="I10" i="7" s="1"/>
  <c r="E9" i="7"/>
  <c r="F9" i="7" s="1"/>
  <c r="H9" i="7" s="1"/>
  <c r="C48" i="7"/>
  <c r="F48" i="7" s="1"/>
  <c r="H48" i="7" s="1"/>
  <c r="H51" i="7" s="1"/>
  <c r="I9" i="7" l="1"/>
  <c r="I48" i="7"/>
  <c r="H33" i="7"/>
  <c r="I33" i="7" l="1"/>
  <c r="G61" i="7" l="1"/>
  <c r="I51" i="7" l="1"/>
  <c r="F61" i="7"/>
  <c r="F39" i="7" l="1"/>
  <c r="E15" i="7"/>
  <c r="C15" i="7"/>
  <c r="F15" i="7" l="1"/>
  <c r="H15" i="7" s="1"/>
  <c r="H31" i="7" s="1"/>
  <c r="H59" i="7"/>
  <c r="I59" i="7" s="1"/>
  <c r="H53" i="7"/>
  <c r="I53" i="7" l="1"/>
  <c r="I31" i="7"/>
  <c r="I15" i="7"/>
  <c r="F31" i="7"/>
  <c r="H39" i="7"/>
  <c r="H54" i="7"/>
  <c r="I54" i="7" s="1"/>
  <c r="H57" i="7"/>
  <c r="I57" i="7" s="1"/>
  <c r="H58" i="7"/>
  <c r="I58" i="7" s="1"/>
  <c r="H60" i="7"/>
  <c r="I60" i="7" s="1"/>
  <c r="H61" i="7" l="1"/>
  <c r="I39" i="7"/>
  <c r="H46" i="7"/>
  <c r="J31" i="7"/>
  <c r="G46" i="7" l="1"/>
  <c r="G31" i="7" l="1"/>
  <c r="I46" i="7" l="1"/>
  <c r="I61" i="7"/>
  <c r="F46" i="7"/>
  <c r="H62" i="7" l="1"/>
  <c r="I62" i="7" s="1"/>
</calcChain>
</file>

<file path=xl/sharedStrings.xml><?xml version="1.0" encoding="utf-8"?>
<sst xmlns="http://schemas.openxmlformats.org/spreadsheetml/2006/main" count="401" uniqueCount="167">
  <si>
    <t>Code</t>
  </si>
  <si>
    <t>Edition des nouveaux curricula</t>
  </si>
  <si>
    <t>Agios bancaires et frais de tenue de compte</t>
  </si>
  <si>
    <t>1. Gouvernance et fonctionnement</t>
  </si>
  <si>
    <t>TOTAL GENERAL GOUVERNANCE ET FONCTIONNEMENT</t>
  </si>
  <si>
    <t>Activités</t>
  </si>
  <si>
    <t>2. Excellence dans l’enseignement et la formation</t>
  </si>
  <si>
    <t>TOTAL IMPACT SUR LE DEVELOPPEMENT</t>
  </si>
  <si>
    <t>TOTAL  EXCELLENCE DANS L'ENSEIGNEMENT ET LA FORMATION</t>
  </si>
  <si>
    <t>TOTAL GENERAL EXCELLENCE DANS LA RECHERCHE</t>
  </si>
  <si>
    <t>Observations</t>
  </si>
  <si>
    <t>Frais d'abonnement téléphone fixe, mobile et internet</t>
  </si>
  <si>
    <t xml:space="preserve">Edition de bulletins interne d’information </t>
  </si>
  <si>
    <t>Rémunération du personnel</t>
  </si>
  <si>
    <t>Organisation de missions d’information et de sensibilisation</t>
  </si>
  <si>
    <t>TOTAL GENERAL PTAB  2018</t>
  </si>
  <si>
    <t>Service d’entretien et réparation des véhicules</t>
  </si>
  <si>
    <t>Contrat de maintenance des climatiseurs</t>
  </si>
  <si>
    <t>Recrutement d’un cabinet d'audit externe</t>
  </si>
  <si>
    <t>Recrutement d'un auditeur interne</t>
  </si>
  <si>
    <t>Frais de publication Appels d’offres</t>
  </si>
  <si>
    <t>Assurance maladie du personnel</t>
  </si>
  <si>
    <t>4. Impact sur le développement</t>
  </si>
  <si>
    <t>Suivi et contrôle des travaux de construction</t>
  </si>
  <si>
    <t>Charges sociales du personnel</t>
  </si>
  <si>
    <t>Assurance véhicules</t>
  </si>
  <si>
    <t>Fourniture de bureau</t>
  </si>
  <si>
    <t>Fourniture et consommables informatiques</t>
  </si>
  <si>
    <t>Conférences CCBAD bimensuel</t>
  </si>
  <si>
    <t>Couverture médiatique des activités</t>
  </si>
  <si>
    <t>Prestataire audiovisuel</t>
  </si>
  <si>
    <t>Loyer des étudiants étrangers</t>
  </si>
  <si>
    <t>Frais d'abonnement Eau, Electricité et téléphone des nouveaux locaux</t>
  </si>
  <si>
    <t>Consommation d'eau des nouveaux locaux</t>
  </si>
  <si>
    <t>Consommation d'électricité des nouveaux locaux</t>
  </si>
  <si>
    <t>Quantité</t>
  </si>
  <si>
    <t>Coût unitaire</t>
  </si>
  <si>
    <t>Fréquence</t>
  </si>
  <si>
    <t>forfait</t>
  </si>
  <si>
    <t>Consultant individuel pour le Suivi environnemental</t>
  </si>
  <si>
    <t>Primes de recherche des étudiants</t>
  </si>
  <si>
    <t>Allocations des étudiants</t>
  </si>
  <si>
    <t>Organisation des formations courte durée</t>
  </si>
  <si>
    <t>Contrat de maintenance de la photocopieuse</t>
  </si>
  <si>
    <t>Partenariat avec le Magazine OPE</t>
  </si>
  <si>
    <t>ACTIVITES 2017 A EXECUTER EN 2018</t>
  </si>
  <si>
    <t>ACTIVITES 2018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</si>
  <si>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</si>
  <si>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</si>
  <si>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</si>
  <si>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</si>
  <si>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</si>
  <si>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</si>
  <si>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</si>
  <si>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</si>
  <si>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</si>
  <si>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</si>
  <si>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</si>
  <si>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</si>
  <si>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</si>
  <si>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</si>
  <si>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</si>
  <si>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</si>
  <si>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</si>
  <si>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</si>
  <si>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</si>
  <si>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</si>
  <si>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</si>
  <si>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</si>
  <si>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</si>
  <si>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</si>
  <si>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</si>
  <si>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</si>
  <si>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</si>
  <si>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</si>
  <si>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</si>
  <si>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</si>
  <si>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</si>
  <si>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</si>
  <si>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</si>
  <si>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</si>
  <si>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</si>
  <si>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</si>
  <si>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</si>
  <si>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</si>
  <si>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</si>
  <si>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</si>
  <si>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</si>
  <si>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</si>
  <si>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</si>
  <si>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</si>
  <si>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</si>
  <si>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</si>
  <si>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</si>
  <si>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</si>
  <si>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</si>
  <si>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</si>
  <si>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</si>
  <si>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</si>
  <si>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</si>
  <si>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WASCAL / CEA-CCBAD Centre d’Excellence Africain sur le
Changement Climatique, la Biodiversité et l’Agriculture Durable</t>
  </si>
  <si>
    <t>3.3</t>
  </si>
  <si>
    <t>3.4</t>
  </si>
  <si>
    <t>Consultant individuel pour l'appui à la rédaction des spécifications techniques des équipements de laboratoires</t>
  </si>
  <si>
    <t>1.22</t>
  </si>
  <si>
    <t>Cérémonie de réception des bâtiments</t>
  </si>
  <si>
    <t>PM</t>
  </si>
  <si>
    <t>Formation en Bio-informatique</t>
  </si>
  <si>
    <t>3.5</t>
  </si>
  <si>
    <t>Suivi et contrôle des travaux de réhabilitation</t>
  </si>
  <si>
    <r>
      <t>3</t>
    </r>
    <r>
      <rPr>
        <b/>
        <i/>
        <sz val="14"/>
        <color theme="1"/>
        <rFont val="Cambria"/>
        <family val="1"/>
      </rPr>
      <t>.</t>
    </r>
    <r>
      <rPr>
        <b/>
        <sz val="14"/>
        <color theme="1"/>
        <rFont val="Cambria"/>
        <family val="1"/>
      </rPr>
      <t>Excellence dans la recherche</t>
    </r>
  </si>
  <si>
    <t>Cout Total (CCBAD)</t>
  </si>
  <si>
    <t>SOUS-TOTAL ACTIVITES 2018</t>
  </si>
  <si>
    <t>SOUS-TOTAL ACTIVITES 2017 A EXECUTER EN 2018</t>
  </si>
  <si>
    <t>Suivi architectural des travaux de construction</t>
  </si>
  <si>
    <t>Acquisition d'équipements didactiques</t>
  </si>
  <si>
    <t>Acquisition d'équipements des laboratoires</t>
  </si>
  <si>
    <t>Acquisition d’équipements pour les partenaires</t>
  </si>
  <si>
    <t>Consultation nationale sur l’état des lieux et la problématique des changements climatiques, agriculture durable et Biodiversité</t>
  </si>
  <si>
    <t>Atelier de validation des formations de courte durée et des syllabus</t>
  </si>
  <si>
    <t>Réhabilitation du laboratoire à l’UFHB et de 50 chambres des étudiants</t>
  </si>
  <si>
    <t>Acquisition et mise en place de ressources bibliographiques</t>
  </si>
  <si>
    <t>Construction de bâtiments à usage de salles de cours, de laboratoire, de salles de réunion, de salle langue, de bureaux, de réfectoire</t>
  </si>
  <si>
    <t>Acquisition d'équipements pour les nouveaux bâtiments (mobilier)</t>
  </si>
  <si>
    <t>Cérémonie de pose de première pierre des bâtiments à cosntruire</t>
  </si>
  <si>
    <t>Réalisation de succès stories des étudiants</t>
  </si>
  <si>
    <t>Film de présentation institutionnel</t>
  </si>
  <si>
    <t>Entretien et nettoyage des nouveaux locaux</t>
  </si>
  <si>
    <t>Ligne Budgetaire</t>
  </si>
  <si>
    <t>Réunions du comité consultatif ( billets d'avion personnes exterieures)</t>
  </si>
  <si>
    <t>Réunions du comité consultatif ( perdiems hébergement et restauration personnes ressources)</t>
  </si>
  <si>
    <t xml:space="preserve">Réunions du comité consultatif (restauration) </t>
  </si>
  <si>
    <t>Réunions mensuelles de mise en œuvre de activités (restauration )</t>
  </si>
  <si>
    <t>Réunions du Comité de Pilotage et du Conseil Scientifique (Restauration)</t>
  </si>
  <si>
    <t>3.6</t>
  </si>
  <si>
    <t>3.7</t>
  </si>
  <si>
    <t>Renforcement des capacités du Coordonnateur dans le domaine de la lutte contre le Striga (Billet d'avion)</t>
  </si>
  <si>
    <t>Participation aux ateliers Regionaux du Projet CEA (billet d'avion)</t>
  </si>
  <si>
    <t>Participation aux ateliers Regionaux du Projet CEA (perdiems)</t>
  </si>
  <si>
    <t>Professeurs vacataires (billet d'avion)</t>
  </si>
  <si>
    <t>Professeurs vacataires (honoraires)</t>
  </si>
  <si>
    <t>Formation techniques du personnel administratif de l'UFHB et de l'UGP (coût de la formation)</t>
  </si>
  <si>
    <t>Formation techniques du personnel administratif de l'UFHB et de l'UGP (billet d'avion)</t>
  </si>
  <si>
    <t>Formation techniques du personnel administratif de l'UFHB et de l'UGP (perdiem)</t>
  </si>
  <si>
    <t>Frais relatifs au processus d’accréditation des formations (billets d'avion)</t>
  </si>
  <si>
    <t>Frais relatifs au processus d’accréditation des formations (honoraires et perdiem)</t>
  </si>
  <si>
    <t>Mobilité et renforcement des capacités des enseignants-chercheurs (billet d'avion)</t>
  </si>
  <si>
    <t>Mobilité et renforcement des capacités des enseignants-chercheurs (perdiem)</t>
  </si>
  <si>
    <t>Participations des enseignants-chercheurs aux séminaires, congrès et ateliers internationaux (billets d'avion)</t>
  </si>
  <si>
    <t>Participations des enseignants-chercheurs aux séminaires, congrès et ateliers internationaux (perdiems et autres frais de participation)</t>
  </si>
  <si>
    <t>Formation des producteurs, inventaire et la cartographie des plantations de cacao dans le cadre du projet cea-ccbad</t>
  </si>
  <si>
    <t>Renforcement des capacités du Coordonnateur dans le domaine de la lutte contre le Striga (hébergement+restauration)</t>
  </si>
  <si>
    <t>N/A</t>
  </si>
  <si>
    <t>Total en FCFA</t>
  </si>
  <si>
    <t>Total USD
(1 USD=530 FCFA)</t>
  </si>
  <si>
    <t>N/A : Activités dont les coûts sont difficiles à estimer par coût unitaire</t>
  </si>
  <si>
    <t>Achats de livres numériques et physiques et abonnements aux bases de données numérique</t>
  </si>
  <si>
    <t>Acquisitions d'équipements tels que les écrans interactions et des équipements de cours à distance</t>
  </si>
  <si>
    <t>Editions et impressions des curricula et des syllabus associés aux modules sous forme de documents à distribuer</t>
  </si>
  <si>
    <t>Acquisition pours labo des nouveaux bâtiments en construction : Chromatographes, Spectrophotomètres, Photomètre à flamme, Microscopes, Centrifugeuse, Distillateurs, Extracteurs, Densimètre, Débitmètre, Stations météo, GPS, Tour à flux, Pompes, Autoclaves, étuves,  fours, Atomiseurs, Pulvérisateurs, ATPmètre, Plaques chauffantes, Balances Congélateurs et réfrigérateurs de labo,  verrerie de la labo, réactifs, etc.</t>
  </si>
  <si>
    <t>Acquisition de matériel informatique et d'équipement de terrain dans le cadre du quotepart du budget du projet à mettre à la disposition des partenaires (15%)</t>
  </si>
  <si>
    <t>Prise en charge des frais des enseignants du centre qui participent ou font des communications à des rencontres internationales sur des sujets en rapports avec les activités du centre</t>
  </si>
  <si>
    <t>PLAN DE TRAVAIL ANNUEL BUDGETISE (PTAB) 2018 : Activités de 2017 non réalisées pour insuffisance de fonds qui sont reportées à 2018 et activités initiées en 2017 qui se poursuivent en 2018</t>
  </si>
  <si>
    <t xml:space="preserve">PLAN DE TRAVAIL ANNUEL BUDGETISE (PTAB) 2018
</t>
  </si>
  <si>
    <t>TOTAL GENERAL NOUVELLES ACTIVITES  2018</t>
  </si>
  <si>
    <t>TOTAL GENERAL ACTIVITES 2017 REPORTES</t>
  </si>
  <si>
    <t>PLAN DE TRAVAIL ANNUEL BUDGETISE (PTAB)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</si>
</sst>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(* #,##0.0_);_(* \(#,##0.0\);_(* &quot;-&quot;??_);_(@_)"/>
    <numFmt numFmtId="167" formatCode="_(* #,##0_);_(* \(#,##0\);_(* &quot;-&quot;??_);_(@_)"/>
    <numFmt numFmtId="168" formatCode="0_ ;\-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mbria"/>
      <family val="1"/>
    </font>
    <font>
      <sz val="10"/>
      <color theme="1"/>
      <name val="Calibri"/>
      <family val="2"/>
      <scheme val="minor"/>
    </font>
    <font>
      <b/>
      <sz val="1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b/>
      <i/>
      <sz val="14"/>
      <color theme="1"/>
      <name val="Cambria"/>
      <family val="1"/>
    </font>
    <font>
      <b/>
      <sz val="14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auto="1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167" fontId="4" fillId="0" borderId="0" xfId="1" applyNumberFormat="1" applyFont="1"/>
    <xf numFmtId="0" fontId="4" fillId="0" borderId="0" xfId="0" applyFont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164" fontId="0" fillId="4" borderId="0" xfId="1" applyFont="1" applyFill="1" applyBorder="1"/>
    <xf numFmtId="0" fontId="3" fillId="4" borderId="0" xfId="0" applyFont="1" applyFill="1" applyBorder="1"/>
    <xf numFmtId="0" fontId="8" fillId="8" borderId="16" xfId="0" applyFont="1" applyFill="1" applyBorder="1" applyAlignment="1">
      <alignment vertical="center" wrapText="1"/>
    </xf>
    <xf numFmtId="0" fontId="8" fillId="8" borderId="17" xfId="0" applyFont="1" applyFill="1" applyBorder="1" applyAlignment="1">
      <alignment vertical="center" wrapText="1"/>
    </xf>
    <xf numFmtId="3" fontId="8" fillId="8" borderId="14" xfId="0" applyNumberFormat="1" applyFont="1" applyFill="1" applyBorder="1" applyAlignment="1">
      <alignment vertical="center" wrapText="1"/>
    </xf>
    <xf numFmtId="0" fontId="9" fillId="0" borderId="0" xfId="0" applyFont="1"/>
    <xf numFmtId="0" fontId="11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165" fontId="8" fillId="8" borderId="16" xfId="0" applyNumberFormat="1" applyFont="1" applyFill="1" applyBorder="1" applyAlignment="1">
      <alignment vertical="center" wrapText="1"/>
    </xf>
    <xf numFmtId="0" fontId="8" fillId="8" borderId="14" xfId="0" applyFont="1" applyFill="1" applyBorder="1" applyAlignment="1">
      <alignment vertical="center" wrapText="1"/>
    </xf>
    <xf numFmtId="0" fontId="8" fillId="8" borderId="18" xfId="0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167" fontId="12" fillId="0" borderId="2" xfId="1" applyNumberFormat="1" applyFont="1" applyFill="1" applyBorder="1" applyAlignment="1">
      <alignment horizontal="center" vertical="center" wrapText="1"/>
    </xf>
    <xf numFmtId="165" fontId="12" fillId="0" borderId="2" xfId="1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0" fontId="0" fillId="4" borderId="8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right" vertical="center" wrapText="1"/>
    </xf>
    <xf numFmtId="165" fontId="0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7" fontId="12" fillId="0" borderId="2" xfId="1" applyNumberFormat="1" applyFont="1" applyFill="1" applyBorder="1" applyAlignment="1">
      <alignment vertical="center" wrapText="1"/>
    </xf>
    <xf numFmtId="3" fontId="10" fillId="8" borderId="11" xfId="0" applyNumberFormat="1" applyFont="1" applyFill="1" applyBorder="1" applyAlignment="1">
      <alignment horizontal="right" vertical="center" wrapText="1"/>
    </xf>
    <xf numFmtId="0" fontId="8" fillId="8" borderId="9" xfId="0" applyFont="1" applyFill="1" applyBorder="1" applyAlignment="1">
      <alignment vertical="center" wrapText="1"/>
    </xf>
    <xf numFmtId="0" fontId="11" fillId="6" borderId="2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8" fillId="6" borderId="6" xfId="1" applyNumberFormat="1" applyFont="1" applyFill="1" applyBorder="1" applyAlignment="1">
      <alignment horizontal="center" vertical="center" wrapText="1"/>
    </xf>
    <xf numFmtId="165" fontId="8" fillId="6" borderId="9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1" applyNumberFormat="1" applyFont="1" applyBorder="1" applyAlignment="1">
      <alignment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0" fontId="0" fillId="0" borderId="25" xfId="0" applyFont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167" fontId="11" fillId="0" borderId="2" xfId="1" applyNumberFormat="1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165" fontId="11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3" fontId="10" fillId="8" borderId="14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167" fontId="12" fillId="0" borderId="2" xfId="1" applyNumberFormat="1" applyFont="1" applyBorder="1" applyAlignment="1">
      <alignment vertical="center" wrapText="1"/>
    </xf>
    <xf numFmtId="165" fontId="12" fillId="0" borderId="2" xfId="1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0" fontId="0" fillId="0" borderId="25" xfId="0" applyFont="1" applyFill="1" applyBorder="1" applyAlignment="1">
      <alignment vertical="center"/>
    </xf>
    <xf numFmtId="165" fontId="8" fillId="6" borderId="26" xfId="1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167" fontId="8" fillId="6" borderId="1" xfId="1" applyNumberFormat="1" applyFont="1" applyFill="1" applyBorder="1" applyAlignment="1">
      <alignment vertical="center" wrapText="1"/>
    </xf>
    <xf numFmtId="165" fontId="8" fillId="6" borderId="1" xfId="1" applyNumberFormat="1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0" fillId="0" borderId="8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 wrapText="1"/>
    </xf>
    <xf numFmtId="165" fontId="11" fillId="0" borderId="7" xfId="1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0" fontId="11" fillId="6" borderId="2" xfId="0" applyFont="1" applyFill="1" applyBorder="1" applyAlignment="1">
      <alignment vertical="center" wrapText="1"/>
    </xf>
    <xf numFmtId="165" fontId="8" fillId="6" borderId="3" xfId="1" applyNumberFormat="1" applyFont="1" applyFill="1" applyBorder="1" applyAlignment="1">
      <alignment horizontal="center" vertical="center" wrapText="1"/>
    </xf>
    <xf numFmtId="165" fontId="8" fillId="6" borderId="27" xfId="1" applyNumberFormat="1" applyFont="1" applyFill="1" applyBorder="1" applyAlignment="1">
      <alignment horizontal="center" vertical="center" wrapText="1"/>
    </xf>
    <xf numFmtId="3" fontId="8" fillId="5" borderId="28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3" fontId="12" fillId="0" borderId="6" xfId="0" applyNumberFormat="1" applyFont="1" applyFill="1" applyBorder="1" applyAlignment="1">
      <alignment horizontal="right" vertical="center" wrapText="1"/>
    </xf>
    <xf numFmtId="165" fontId="0" fillId="0" borderId="25" xfId="0" applyNumberFormat="1" applyFont="1" applyBorder="1" applyAlignment="1">
      <alignment vertical="center"/>
    </xf>
    <xf numFmtId="167" fontId="0" fillId="0" borderId="25" xfId="1" applyNumberFormat="1" applyFont="1" applyBorder="1" applyAlignment="1">
      <alignment vertical="center"/>
    </xf>
    <xf numFmtId="0" fontId="13" fillId="2" borderId="14" xfId="0" applyFont="1" applyFill="1" applyBorder="1" applyAlignment="1">
      <alignment horizontal="center" vertical="center" wrapText="1"/>
    </xf>
    <xf numFmtId="167" fontId="13" fillId="2" borderId="14" xfId="1" applyNumberFormat="1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167" fontId="4" fillId="4" borderId="0" xfId="1" applyNumberFormat="1" applyFont="1" applyFill="1"/>
    <xf numFmtId="0" fontId="4" fillId="4" borderId="0" xfId="0" applyFont="1" applyFill="1" applyAlignment="1">
      <alignment horizontal="right"/>
    </xf>
    <xf numFmtId="3" fontId="4" fillId="4" borderId="0" xfId="0" applyNumberFormat="1" applyFont="1" applyFill="1"/>
    <xf numFmtId="10" fontId="4" fillId="4" borderId="0" xfId="2" applyNumberFormat="1" applyFont="1" applyFill="1" applyAlignment="1">
      <alignment horizontal="right"/>
    </xf>
    <xf numFmtId="0" fontId="9" fillId="4" borderId="0" xfId="0" applyFont="1" applyFill="1"/>
    <xf numFmtId="0" fontId="9" fillId="4" borderId="0" xfId="0" applyFont="1" applyFill="1" applyAlignment="1">
      <alignment wrapText="1"/>
    </xf>
    <xf numFmtId="167" fontId="12" fillId="0" borderId="1" xfId="1" applyNumberFormat="1" applyFont="1" applyFill="1" applyBorder="1" applyAlignment="1">
      <alignment vertical="center" wrapText="1"/>
    </xf>
    <xf numFmtId="165" fontId="11" fillId="0" borderId="1" xfId="1" applyNumberFormat="1" applyFont="1" applyBorder="1" applyAlignment="1">
      <alignment horizontal="left" vertical="center" wrapText="1"/>
    </xf>
    <xf numFmtId="3" fontId="11" fillId="0" borderId="6" xfId="0" applyNumberFormat="1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center" vertical="center" wrapText="1"/>
    </xf>
    <xf numFmtId="167" fontId="15" fillId="3" borderId="4" xfId="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right" vertical="center" wrapText="1"/>
    </xf>
    <xf numFmtId="3" fontId="15" fillId="5" borderId="3" xfId="0" applyNumberFormat="1" applyFont="1" applyFill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36" xfId="0" applyFont="1" applyFill="1" applyBorder="1" applyAlignment="1">
      <alignment horizontal="center" vertical="center" wrapText="1"/>
    </xf>
    <xf numFmtId="167" fontId="11" fillId="0" borderId="36" xfId="1" applyNumberFormat="1" applyFont="1" applyFill="1" applyBorder="1" applyAlignment="1">
      <alignment vertical="center" wrapText="1"/>
    </xf>
    <xf numFmtId="165" fontId="11" fillId="0" borderId="36" xfId="1" applyNumberFormat="1" applyFont="1" applyFill="1" applyBorder="1" applyAlignment="1">
      <alignment horizontal="center" vertical="center" wrapText="1"/>
    </xf>
    <xf numFmtId="3" fontId="11" fillId="0" borderId="36" xfId="0" applyNumberFormat="1" applyFont="1" applyFill="1" applyBorder="1" applyAlignment="1">
      <alignment horizontal="right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8" fillId="8" borderId="38" xfId="0" applyFont="1" applyFill="1" applyBorder="1" applyAlignment="1">
      <alignment vertical="center" wrapText="1"/>
    </xf>
    <xf numFmtId="165" fontId="8" fillId="8" borderId="38" xfId="0" applyNumberFormat="1" applyFont="1" applyFill="1" applyBorder="1" applyAlignment="1">
      <alignment vertical="center" wrapText="1"/>
    </xf>
    <xf numFmtId="0" fontId="8" fillId="8" borderId="1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/>
    </xf>
    <xf numFmtId="165" fontId="11" fillId="0" borderId="29" xfId="0" applyNumberFormat="1" applyFont="1" applyFill="1" applyBorder="1" applyAlignment="1">
      <alignment horizontal="right" vertical="center" wrapText="1"/>
    </xf>
    <xf numFmtId="3" fontId="8" fillId="8" borderId="11" xfId="0" applyNumberFormat="1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0" fillId="8" borderId="41" xfId="0" applyNumberFormat="1" applyFont="1" applyFill="1" applyBorder="1" applyAlignment="1">
      <alignment horizontal="right" vertical="center" wrapText="1"/>
    </xf>
    <xf numFmtId="3" fontId="10" fillId="8" borderId="18" xfId="0" applyNumberFormat="1" applyFont="1" applyFill="1" applyBorder="1" applyAlignment="1">
      <alignment horizontal="right" vertical="center" wrapText="1"/>
    </xf>
    <xf numFmtId="165" fontId="8" fillId="6" borderId="42" xfId="1" applyNumberFormat="1" applyFont="1" applyFill="1" applyBorder="1" applyAlignment="1">
      <alignment horizontal="center" vertical="center" wrapText="1"/>
    </xf>
    <xf numFmtId="165" fontId="8" fillId="6" borderId="14" xfId="1" applyNumberFormat="1" applyFont="1" applyFill="1" applyBorder="1" applyAlignment="1">
      <alignment horizontal="center" vertical="center" wrapText="1"/>
    </xf>
    <xf numFmtId="3" fontId="15" fillId="5" borderId="26" xfId="0" applyNumberFormat="1" applyFont="1" applyFill="1" applyBorder="1" applyAlignment="1">
      <alignment horizontal="right" vertical="center" wrapText="1"/>
    </xf>
    <xf numFmtId="1" fontId="12" fillId="0" borderId="14" xfId="0" applyNumberFormat="1" applyFont="1" applyFill="1" applyBorder="1" applyAlignment="1">
      <alignment horizontal="right" vertical="center" wrapText="1"/>
    </xf>
    <xf numFmtId="165" fontId="8" fillId="6" borderId="13" xfId="1" applyNumberFormat="1" applyFont="1" applyFill="1" applyBorder="1" applyAlignment="1">
      <alignment horizontal="center" vertical="center" wrapText="1"/>
    </xf>
    <xf numFmtId="168" fontId="12" fillId="0" borderId="2" xfId="0" applyNumberFormat="1" applyFont="1" applyBorder="1" applyAlignment="1">
      <alignment horizontal="right" vertical="center" wrapText="1"/>
    </xf>
    <xf numFmtId="168" fontId="12" fillId="0" borderId="44" xfId="0" applyNumberFormat="1" applyFont="1" applyBorder="1" applyAlignment="1">
      <alignment horizontal="right" vertical="center" wrapText="1"/>
    </xf>
    <xf numFmtId="3" fontId="10" fillId="8" borderId="9" xfId="0" applyNumberFormat="1" applyFont="1" applyFill="1" applyBorder="1" applyAlignment="1">
      <alignment horizontal="right" vertical="center" wrapText="1"/>
    </xf>
    <xf numFmtId="1" fontId="11" fillId="0" borderId="14" xfId="0" applyNumberFormat="1" applyFont="1" applyFill="1" applyBorder="1" applyAlignment="1">
      <alignment horizontal="right" vertical="center" wrapText="1"/>
    </xf>
    <xf numFmtId="3" fontId="8" fillId="8" borderId="9" xfId="0" applyNumberFormat="1" applyFont="1" applyFill="1" applyBorder="1" applyAlignment="1">
      <alignment vertical="center" wrapText="1"/>
    </xf>
    <xf numFmtId="0" fontId="11" fillId="4" borderId="52" xfId="0" applyFont="1" applyFill="1" applyBorder="1" applyAlignment="1">
      <alignment vertical="center" wrapText="1"/>
    </xf>
    <xf numFmtId="0" fontId="11" fillId="4" borderId="52" xfId="0" applyFont="1" applyFill="1" applyBorder="1" applyAlignment="1">
      <alignment horizontal="center" vertical="center" wrapText="1"/>
    </xf>
    <xf numFmtId="167" fontId="11" fillId="4" borderId="52" xfId="1" applyNumberFormat="1" applyFont="1" applyFill="1" applyBorder="1" applyAlignment="1">
      <alignment vertical="center" wrapText="1"/>
    </xf>
    <xf numFmtId="165" fontId="12" fillId="0" borderId="52" xfId="1" applyNumberFormat="1" applyFont="1" applyBorder="1" applyAlignment="1">
      <alignment horizontal="center" vertical="center" wrapText="1"/>
    </xf>
    <xf numFmtId="3" fontId="11" fillId="0" borderId="52" xfId="0" applyNumberFormat="1" applyFont="1" applyBorder="1" applyAlignment="1">
      <alignment horizontal="right" vertical="center" wrapText="1"/>
    </xf>
    <xf numFmtId="0" fontId="11" fillId="4" borderId="9" xfId="0" applyFont="1" applyFill="1" applyBorder="1" applyAlignment="1">
      <alignment horizontal="center" vertical="center" wrapText="1"/>
    </xf>
    <xf numFmtId="167" fontId="11" fillId="4" borderId="9" xfId="1" applyNumberFormat="1" applyFont="1" applyFill="1" applyBorder="1" applyAlignment="1">
      <alignment vertical="center" wrapText="1"/>
    </xf>
    <xf numFmtId="3" fontId="11" fillId="0" borderId="9" xfId="0" applyNumberFormat="1" applyFont="1" applyBorder="1" applyAlignment="1">
      <alignment horizontal="right" vertical="center" wrapText="1"/>
    </xf>
    <xf numFmtId="165" fontId="11" fillId="0" borderId="3" xfId="0" applyNumberFormat="1" applyFont="1" applyFill="1" applyBorder="1" applyAlignment="1">
      <alignment horizontal="right" vertical="center" wrapText="1"/>
    </xf>
    <xf numFmtId="165" fontId="11" fillId="0" borderId="23" xfId="0" applyNumberFormat="1" applyFont="1" applyFill="1" applyBorder="1" applyAlignment="1">
      <alignment horizontal="right" vertical="center" wrapText="1"/>
    </xf>
    <xf numFmtId="168" fontId="11" fillId="0" borderId="14" xfId="0" applyNumberFormat="1" applyFont="1" applyFill="1" applyBorder="1" applyAlignment="1">
      <alignment horizontal="right" vertical="center" wrapText="1"/>
    </xf>
    <xf numFmtId="168" fontId="11" fillId="4" borderId="2" xfId="0" applyNumberFormat="1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166" fontId="11" fillId="0" borderId="36" xfId="1" applyNumberFormat="1" applyFont="1" applyFill="1" applyBorder="1" applyAlignment="1">
      <alignment horizontal="right" vertical="center" wrapText="1"/>
    </xf>
    <xf numFmtId="165" fontId="11" fillId="0" borderId="36" xfId="0" applyNumberFormat="1" applyFont="1" applyFill="1" applyBorder="1" applyAlignment="1">
      <alignment horizontal="right" vertical="center" wrapText="1"/>
    </xf>
    <xf numFmtId="0" fontId="11" fillId="0" borderId="49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167" fontId="11" fillId="0" borderId="14" xfId="1" applyNumberFormat="1" applyFont="1" applyFill="1" applyBorder="1" applyAlignment="1">
      <alignment vertical="center" wrapText="1"/>
    </xf>
    <xf numFmtId="167" fontId="11" fillId="0" borderId="50" xfId="1" applyNumberFormat="1" applyFont="1" applyFill="1" applyBorder="1" applyAlignment="1">
      <alignment horizontal="center" vertical="center" wrapText="1"/>
    </xf>
    <xf numFmtId="166" fontId="11" fillId="0" borderId="14" xfId="1" applyNumberFormat="1" applyFont="1" applyFill="1" applyBorder="1" applyAlignment="1">
      <alignment horizontal="right" vertical="center" wrapText="1"/>
    </xf>
    <xf numFmtId="165" fontId="11" fillId="0" borderId="49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1" fillId="0" borderId="14" xfId="0" applyNumberFormat="1" applyFont="1" applyFill="1" applyBorder="1" applyAlignment="1">
      <alignment horizontal="right" vertical="center" wrapText="1"/>
    </xf>
    <xf numFmtId="3" fontId="8" fillId="8" borderId="41" xfId="0" applyNumberFormat="1" applyFont="1" applyFill="1" applyBorder="1" applyAlignment="1">
      <alignment vertical="center" wrapText="1"/>
    </xf>
    <xf numFmtId="165" fontId="11" fillId="0" borderId="53" xfId="0" applyNumberFormat="1" applyFont="1" applyFill="1" applyBorder="1" applyAlignment="1">
      <alignment horizontal="right" vertical="center" wrapText="1"/>
    </xf>
    <xf numFmtId="165" fontId="11" fillId="0" borderId="52" xfId="0" applyNumberFormat="1" applyFont="1" applyFill="1" applyBorder="1" applyAlignment="1">
      <alignment horizontal="right" vertical="center" wrapText="1"/>
    </xf>
    <xf numFmtId="0" fontId="0" fillId="0" borderId="25" xfId="0" applyFont="1" applyBorder="1" applyAlignment="1">
      <alignment vertical="center" wrapText="1"/>
    </xf>
    <xf numFmtId="1" fontId="11" fillId="0" borderId="29" xfId="0" applyNumberFormat="1" applyFont="1" applyFill="1" applyBorder="1" applyAlignment="1">
      <alignment horizontal="right" vertical="center" wrapText="1"/>
    </xf>
    <xf numFmtId="0" fontId="0" fillId="0" borderId="9" xfId="0" applyFont="1" applyFill="1" applyBorder="1" applyAlignment="1">
      <alignment vertical="center"/>
    </xf>
    <xf numFmtId="1" fontId="12" fillId="0" borderId="3" xfId="0" applyNumberFormat="1" applyFont="1" applyBorder="1" applyAlignment="1">
      <alignment horizontal="right" vertical="center" wrapText="1"/>
    </xf>
    <xf numFmtId="1" fontId="11" fillId="0" borderId="3" xfId="0" applyNumberFormat="1" applyFont="1" applyFill="1" applyBorder="1" applyAlignment="1">
      <alignment horizontal="right" vertical="center" wrapText="1"/>
    </xf>
    <xf numFmtId="1" fontId="11" fillId="0" borderId="11" xfId="0" applyNumberFormat="1" applyFont="1" applyFill="1" applyBorder="1" applyAlignment="1">
      <alignment horizontal="right" vertical="center" wrapText="1"/>
    </xf>
    <xf numFmtId="0" fontId="0" fillId="0" borderId="7" xfId="0" applyFont="1" applyBorder="1" applyAlignment="1">
      <alignment vertical="center" wrapText="1"/>
    </xf>
    <xf numFmtId="167" fontId="0" fillId="0" borderId="8" xfId="0" applyNumberFormat="1" applyFont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166" fontId="0" fillId="0" borderId="8" xfId="1" applyNumberFormat="1" applyFont="1" applyBorder="1" applyAlignment="1">
      <alignment vertical="center"/>
    </xf>
    <xf numFmtId="168" fontId="11" fillId="0" borderId="23" xfId="0" applyNumberFormat="1" applyFont="1" applyFill="1" applyBorder="1" applyAlignment="1">
      <alignment horizontal="right" vertical="center" wrapText="1"/>
    </xf>
    <xf numFmtId="168" fontId="11" fillId="4" borderId="23" xfId="0" applyNumberFormat="1" applyFont="1" applyFill="1" applyBorder="1" applyAlignment="1">
      <alignment horizontal="right" vertical="center" wrapText="1"/>
    </xf>
    <xf numFmtId="0" fontId="0" fillId="0" borderId="7" xfId="0" applyFont="1" applyFill="1" applyBorder="1" applyAlignment="1">
      <alignment vertical="center"/>
    </xf>
    <xf numFmtId="168" fontId="11" fillId="0" borderId="55" xfId="0" applyNumberFormat="1" applyFont="1" applyFill="1" applyBorder="1" applyAlignment="1">
      <alignment horizontal="right" vertical="center" wrapText="1"/>
    </xf>
    <xf numFmtId="168" fontId="11" fillId="0" borderId="41" xfId="0" applyNumberFormat="1" applyFont="1" applyFill="1" applyBorder="1" applyAlignment="1">
      <alignment horizontal="right" vertical="center" wrapText="1"/>
    </xf>
    <xf numFmtId="3" fontId="8" fillId="8" borderId="17" xfId="0" applyNumberFormat="1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11" fillId="0" borderId="56" xfId="0" applyFont="1" applyBorder="1" applyAlignment="1">
      <alignment vertical="center" wrapText="1"/>
    </xf>
    <xf numFmtId="0" fontId="12" fillId="0" borderId="57" xfId="0" applyFont="1" applyFill="1" applyBorder="1" applyAlignment="1">
      <alignment vertical="center" wrapText="1"/>
    </xf>
    <xf numFmtId="0" fontId="12" fillId="0" borderId="43" xfId="0" applyFont="1" applyFill="1" applyBorder="1" applyAlignment="1">
      <alignment horizontal="center" vertical="center" wrapText="1"/>
    </xf>
    <xf numFmtId="167" fontId="12" fillId="0" borderId="43" xfId="1" applyNumberFormat="1" applyFont="1" applyFill="1" applyBorder="1" applyAlignment="1">
      <alignment horizontal="center" vertical="center" wrapText="1"/>
    </xf>
    <xf numFmtId="165" fontId="12" fillId="0" borderId="43" xfId="1" applyNumberFormat="1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right" vertical="center" wrapText="1"/>
    </xf>
    <xf numFmtId="3" fontId="12" fillId="0" borderId="54" xfId="0" applyNumberFormat="1" applyFont="1" applyFill="1" applyBorder="1" applyAlignment="1">
      <alignment horizontal="right" vertical="center" wrapText="1"/>
    </xf>
    <xf numFmtId="3" fontId="12" fillId="0" borderId="58" xfId="0" applyNumberFormat="1" applyFont="1" applyFill="1" applyBorder="1" applyAlignment="1">
      <alignment horizontal="right" vertical="center" wrapText="1"/>
    </xf>
    <xf numFmtId="0" fontId="12" fillId="0" borderId="20" xfId="0" applyFont="1" applyFill="1" applyBorder="1" applyAlignment="1">
      <alignment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0" fontId="12" fillId="0" borderId="50" xfId="0" applyFont="1" applyFill="1" applyBorder="1" applyAlignment="1">
      <alignment vertical="center" wrapText="1"/>
    </xf>
    <xf numFmtId="0" fontId="12" fillId="0" borderId="44" xfId="0" applyFont="1" applyFill="1" applyBorder="1" applyAlignment="1">
      <alignment horizontal="center" vertical="center" wrapText="1"/>
    </xf>
    <xf numFmtId="167" fontId="12" fillId="0" borderId="44" xfId="1" applyNumberFormat="1" applyFont="1" applyFill="1" applyBorder="1" applyAlignment="1">
      <alignment horizontal="center" vertical="center" wrapText="1"/>
    </xf>
    <xf numFmtId="165" fontId="12" fillId="0" borderId="16" xfId="1" applyNumberFormat="1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right" vertical="center" wrapText="1"/>
    </xf>
    <xf numFmtId="3" fontId="12" fillId="0" borderId="60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Fill="1" applyBorder="1" applyAlignment="1">
      <alignment horizontal="right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165" fontId="12" fillId="0" borderId="38" xfId="1" applyNumberFormat="1" applyFont="1" applyBorder="1" applyAlignment="1">
      <alignment horizontal="center" vertical="center" wrapText="1"/>
    </xf>
    <xf numFmtId="165" fontId="11" fillId="0" borderId="38" xfId="1" applyNumberFormat="1" applyFont="1" applyFill="1" applyBorder="1" applyAlignment="1">
      <alignment horizontal="center" vertical="center" wrapText="1"/>
    </xf>
    <xf numFmtId="3" fontId="12" fillId="0" borderId="38" xfId="0" applyNumberFormat="1" applyFont="1" applyBorder="1" applyAlignment="1">
      <alignment horizontal="right" vertical="center" wrapText="1"/>
    </xf>
    <xf numFmtId="165" fontId="12" fillId="0" borderId="38" xfId="0" applyNumberFormat="1" applyFont="1" applyBorder="1" applyAlignment="1">
      <alignment horizontal="right" vertical="center" wrapText="1"/>
    </xf>
    <xf numFmtId="165" fontId="12" fillId="0" borderId="62" xfId="0" applyNumberFormat="1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vertical="center" wrapText="1"/>
    </xf>
    <xf numFmtId="168" fontId="12" fillId="0" borderId="1" xfId="0" applyNumberFormat="1" applyFont="1" applyBorder="1" applyAlignment="1">
      <alignment horizontal="right" vertical="center" wrapText="1"/>
    </xf>
    <xf numFmtId="0" fontId="11" fillId="0" borderId="37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167" fontId="12" fillId="0" borderId="38" xfId="1" applyNumberFormat="1" applyFont="1" applyBorder="1" applyAlignment="1">
      <alignment vertical="center" wrapText="1"/>
    </xf>
    <xf numFmtId="165" fontId="12" fillId="0" borderId="38" xfId="1" applyNumberFormat="1" applyFont="1" applyFill="1" applyBorder="1" applyAlignment="1">
      <alignment horizontal="center" vertical="center" wrapText="1"/>
    </xf>
    <xf numFmtId="167" fontId="12" fillId="0" borderId="38" xfId="0" applyNumberFormat="1" applyFont="1" applyBorder="1" applyAlignment="1">
      <alignment horizontal="right" vertical="center" wrapText="1"/>
    </xf>
    <xf numFmtId="0" fontId="0" fillId="0" borderId="62" xfId="0" applyFont="1" applyBorder="1" applyAlignment="1">
      <alignment vertical="center" wrapText="1"/>
    </xf>
    <xf numFmtId="1" fontId="12" fillId="0" borderId="6" xfId="0" applyNumberFormat="1" applyFont="1" applyBorder="1" applyAlignment="1">
      <alignment horizontal="right" vertical="center" wrapText="1"/>
    </xf>
    <xf numFmtId="0" fontId="15" fillId="3" borderId="30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1" fillId="9" borderId="45" xfId="0" applyFont="1" applyFill="1" applyBorder="1" applyAlignment="1">
      <alignment horizontal="left" vertical="center" wrapText="1"/>
    </xf>
    <xf numFmtId="0" fontId="11" fillId="9" borderId="15" xfId="0" applyFont="1" applyFill="1" applyBorder="1" applyAlignment="1">
      <alignment horizontal="left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</cellXfs>
  <cellStyles count="4">
    <cellStyle name="Milliers" xfId="1" builtinId="3"/>
    <cellStyle name="Milliers 2" xfId="3" xr:uid="{00000000-0005-0000-0000-000001000000}"/>
    <cellStyle name="Normal" xfId="0" builtinId="0"/>
    <cellStyle name="Pourcentage" xfId="2" builtinId="5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8660</xdr:colOff>
      <xdr:row>1</xdr:row>
      <xdr:rowOff>28591</xdr:rowOff>
    </xdr:from>
    <xdr:to>
      <xdr:col>1</xdr:col>
      <xdr:colOff>548468</xdr:colOff>
      <xdr:row>1</xdr:row>
      <xdr:rowOff>1000591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A00F9F-AED9-4644-9A1E-9BA593323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60" y="142891"/>
          <a:ext cx="968433" cy="9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8660</xdr:colOff>
      <xdr:row>1</xdr:row>
      <xdr:rowOff>28591</xdr:rowOff>
    </xdr:from>
    <xdr:to>
      <xdr:col>1</xdr:col>
      <xdr:colOff>548468</xdr:colOff>
      <xdr:row>1</xdr:row>
      <xdr:rowOff>1000591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50EE8F-DB39-496B-AA20-FD516D8C2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60" y="141159"/>
          <a:ext cx="972763" cy="97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8660</xdr:colOff>
      <xdr:row>1</xdr:row>
      <xdr:rowOff>28591</xdr:rowOff>
    </xdr:from>
    <xdr:to>
      <xdr:col>1</xdr:col>
      <xdr:colOff>548468</xdr:colOff>
      <xdr:row>1</xdr:row>
      <xdr:rowOff>1000591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872059-51D9-4968-9065-3424FF4B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60" y="142891"/>
          <a:ext cx="968433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zoomScale="80" zoomScaleNormal="80" zoomScaleSheetLayoutView="50" workbookViewId="0">
      <selection activeCell="D21" sqref="D21"/>
    </sheetView>
  </sheetViews>
  <sheetFormatPr baseColWidth="10" defaultColWidth="9.140625" defaultRowHeight="15.75" x14ac:dyDescent="0.25"/>
  <cols>
    <col min="1" max="1" width="6.42578125" style="97" customWidth="1"/>
    <col min="2" max="2" width="65.28515625" style="91" customWidth="1"/>
    <col min="3" max="3" width="10.85546875" style="92" customWidth="1"/>
    <col min="4" max="4" width="12.7109375" style="92" customWidth="1"/>
    <col min="5" max="5" width="17.7109375" style="93" customWidth="1"/>
    <col min="6" max="6" width="15.7109375" style="91" bestFit="1" customWidth="1"/>
    <col min="7" max="7" width="14.140625" style="94" bestFit="1" customWidth="1"/>
    <col min="8" max="8" width="22" style="94" bestFit="1" customWidth="1"/>
    <col min="9" max="9" width="21.7109375" style="94" bestFit="1" customWidth="1"/>
    <col min="10" max="10" width="38" style="91" customWidth="1"/>
    <col min="11" max="11" width="9.140625" style="5"/>
    <col min="12" max="12" width="16.42578125" style="5" bestFit="1" customWidth="1"/>
    <col min="13" max="16384" width="9.140625" style="5"/>
  </cols>
  <sheetData>
    <row r="1" spans="1:12" ht="9" customHeight="1" thickBot="1" x14ac:dyDescent="0.3">
      <c r="A1" s="12"/>
      <c r="B1" s="1"/>
      <c r="C1" s="4"/>
      <c r="D1" s="4"/>
      <c r="E1" s="3"/>
      <c r="F1" s="1"/>
      <c r="G1" s="2"/>
      <c r="H1" s="2"/>
      <c r="I1" s="2"/>
      <c r="J1" s="1"/>
    </row>
    <row r="2" spans="1:12" ht="81.75" customHeight="1" thickBot="1" x14ac:dyDescent="0.3">
      <c r="A2" s="225" t="s">
        <v>100</v>
      </c>
      <c r="B2" s="226"/>
      <c r="C2" s="226"/>
      <c r="D2" s="226"/>
      <c r="E2" s="226"/>
      <c r="F2" s="226"/>
      <c r="G2" s="226"/>
      <c r="H2" s="226"/>
      <c r="I2" s="226"/>
      <c r="J2" s="227"/>
    </row>
    <row r="3" spans="1:12" ht="56.25" customHeight="1" thickBot="1" x14ac:dyDescent="0.3">
      <c r="A3" s="228" t="s">
        <v>162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12" ht="36.75" customHeight="1" thickBot="1" x14ac:dyDescent="0.3">
      <c r="A4" s="86" t="s">
        <v>0</v>
      </c>
      <c r="B4" s="86" t="s">
        <v>5</v>
      </c>
      <c r="C4" s="86" t="s">
        <v>35</v>
      </c>
      <c r="D4" s="86" t="s">
        <v>37</v>
      </c>
      <c r="E4" s="87" t="s">
        <v>36</v>
      </c>
      <c r="F4" s="88" t="s">
        <v>111</v>
      </c>
      <c r="G4" s="89" t="s">
        <v>111</v>
      </c>
      <c r="H4" s="90" t="s">
        <v>153</v>
      </c>
      <c r="I4" s="90" t="s">
        <v>154</v>
      </c>
      <c r="J4" s="86" t="s">
        <v>10</v>
      </c>
    </row>
    <row r="5" spans="1:12" ht="17.850000000000001" customHeight="1" thickBot="1" x14ac:dyDescent="0.3">
      <c r="A5" s="230" t="s">
        <v>3</v>
      </c>
      <c r="B5" s="231"/>
      <c r="C5" s="231"/>
      <c r="D5" s="231"/>
      <c r="E5" s="231"/>
      <c r="F5" s="231"/>
      <c r="G5" s="231"/>
      <c r="H5" s="231"/>
      <c r="I5" s="231"/>
      <c r="J5" s="232"/>
    </row>
    <row r="6" spans="1:12" ht="15.95" customHeight="1" thickBot="1" x14ac:dyDescent="0.3">
      <c r="A6" s="13"/>
      <c r="B6" s="14"/>
      <c r="C6" s="14"/>
      <c r="D6" s="14"/>
      <c r="E6" s="14"/>
      <c r="F6" s="14"/>
      <c r="G6" s="14"/>
      <c r="H6" s="14"/>
      <c r="I6" s="14"/>
      <c r="J6" s="14"/>
    </row>
    <row r="7" spans="1:12" s="6" customFormat="1" ht="15.95" customHeight="1" thickBot="1" x14ac:dyDescent="0.3">
      <c r="A7" s="35"/>
      <c r="B7" s="36" t="s">
        <v>4</v>
      </c>
      <c r="C7" s="37"/>
      <c r="D7" s="37"/>
      <c r="E7" s="38"/>
      <c r="F7" s="39" t="e">
        <f>SUM(#REF!)</f>
        <v>#REF!</v>
      </c>
      <c r="G7" s="39" t="e">
        <f>SUM(#REF!)</f>
        <v>#REF!</v>
      </c>
      <c r="H7" s="40">
        <f>SUM(H6)</f>
        <v>0</v>
      </c>
      <c r="I7" s="40">
        <f t="shared" ref="I7" si="0">H7/530</f>
        <v>0</v>
      </c>
      <c r="J7" s="41"/>
    </row>
    <row r="8" spans="1:12" ht="17.850000000000001" customHeight="1" thickBot="1" x14ac:dyDescent="0.3">
      <c r="A8" s="221" t="s">
        <v>6</v>
      </c>
      <c r="B8" s="222"/>
      <c r="C8" s="222"/>
      <c r="D8" s="222"/>
      <c r="E8" s="222"/>
      <c r="F8" s="222"/>
      <c r="G8" s="222"/>
      <c r="H8" s="222"/>
      <c r="I8" s="223"/>
      <c r="J8" s="224"/>
    </row>
    <row r="9" spans="1:12" ht="45.75" thickBot="1" x14ac:dyDescent="0.3">
      <c r="A9" s="214" t="s">
        <v>68</v>
      </c>
      <c r="B9" s="215" t="s">
        <v>121</v>
      </c>
      <c r="C9" s="202">
        <v>1</v>
      </c>
      <c r="D9" s="203" t="s">
        <v>152</v>
      </c>
      <c r="E9" s="216">
        <v>10000000</v>
      </c>
      <c r="F9" s="217">
        <f>C9*E9</f>
        <v>10000000</v>
      </c>
      <c r="G9" s="218"/>
      <c r="H9" s="207">
        <f t="shared" ref="H9:H17" si="1">+F9+G9</f>
        <v>10000000</v>
      </c>
      <c r="I9" s="207">
        <f t="shared" ref="I9:I17" si="2">H9/530</f>
        <v>18867.924528301886</v>
      </c>
      <c r="J9" s="219" t="s">
        <v>156</v>
      </c>
      <c r="L9" s="7"/>
    </row>
    <row r="10" spans="1:12" ht="30" customHeight="1" thickBot="1" x14ac:dyDescent="0.3">
      <c r="A10" s="19" t="s">
        <v>69</v>
      </c>
      <c r="B10" s="210" t="s">
        <v>120</v>
      </c>
      <c r="C10" s="211">
        <v>1</v>
      </c>
      <c r="D10" s="211">
        <v>1</v>
      </c>
      <c r="E10" s="212">
        <v>47471401</v>
      </c>
      <c r="F10" s="200">
        <f>C10*D10*E10</f>
        <v>47471401</v>
      </c>
      <c r="G10" s="160"/>
      <c r="H10" s="47">
        <f t="shared" si="1"/>
        <v>47471401</v>
      </c>
      <c r="I10" s="47">
        <f t="shared" si="2"/>
        <v>89568.681132075479</v>
      </c>
      <c r="J10" s="48"/>
    </row>
    <row r="11" spans="1:12" ht="15.95" customHeight="1" thickBot="1" x14ac:dyDescent="0.3">
      <c r="A11" s="19" t="s">
        <v>70</v>
      </c>
      <c r="B11" s="49" t="s">
        <v>109</v>
      </c>
      <c r="C11" s="50">
        <v>1</v>
      </c>
      <c r="D11" s="50">
        <v>1</v>
      </c>
      <c r="E11" s="51">
        <v>7378000</v>
      </c>
      <c r="F11" s="52">
        <f t="shared" ref="F11:F17" si="3">C11*D11*E11</f>
        <v>7378000</v>
      </c>
      <c r="G11" s="53"/>
      <c r="H11" s="47">
        <f t="shared" si="1"/>
        <v>7378000</v>
      </c>
      <c r="I11" s="47">
        <f t="shared" si="2"/>
        <v>13920.754716981131</v>
      </c>
      <c r="J11" s="48"/>
    </row>
    <row r="12" spans="1:12" ht="29.25" thickBot="1" x14ac:dyDescent="0.3">
      <c r="A12" s="19" t="s">
        <v>71</v>
      </c>
      <c r="B12" s="49" t="s">
        <v>122</v>
      </c>
      <c r="C12" s="50">
        <v>1</v>
      </c>
      <c r="D12" s="50">
        <v>1</v>
      </c>
      <c r="E12" s="51">
        <v>720000000</v>
      </c>
      <c r="F12" s="52">
        <f t="shared" si="3"/>
        <v>720000000</v>
      </c>
      <c r="G12" s="53"/>
      <c r="H12" s="47">
        <f t="shared" si="1"/>
        <v>720000000</v>
      </c>
      <c r="I12" s="47">
        <f t="shared" si="2"/>
        <v>1358490.5660377359</v>
      </c>
      <c r="J12" s="84"/>
    </row>
    <row r="13" spans="1:12" ht="15.95" customHeight="1" thickBot="1" x14ac:dyDescent="0.3">
      <c r="A13" s="19" t="s">
        <v>72</v>
      </c>
      <c r="B13" s="49" t="s">
        <v>114</v>
      </c>
      <c r="C13" s="50">
        <v>1</v>
      </c>
      <c r="D13" s="50">
        <v>1</v>
      </c>
      <c r="E13" s="51">
        <v>5000000</v>
      </c>
      <c r="F13" s="52">
        <f>C13*D13*E13</f>
        <v>5000000</v>
      </c>
      <c r="G13" s="53"/>
      <c r="H13" s="47">
        <f t="shared" si="1"/>
        <v>5000000</v>
      </c>
      <c r="I13" s="47">
        <f t="shared" si="2"/>
        <v>9433.9622641509432</v>
      </c>
      <c r="J13" s="84"/>
    </row>
    <row r="14" spans="1:12" ht="15.95" customHeight="1" thickBot="1" x14ac:dyDescent="0.3">
      <c r="A14" s="19" t="s">
        <v>73</v>
      </c>
      <c r="B14" s="49" t="s">
        <v>23</v>
      </c>
      <c r="C14" s="50">
        <v>1</v>
      </c>
      <c r="D14" s="50">
        <v>1</v>
      </c>
      <c r="E14" s="51">
        <v>45000000</v>
      </c>
      <c r="F14" s="52">
        <f t="shared" si="3"/>
        <v>45000000</v>
      </c>
      <c r="G14" s="53"/>
      <c r="H14" s="47">
        <f t="shared" si="1"/>
        <v>45000000</v>
      </c>
      <c r="I14" s="47">
        <f t="shared" si="2"/>
        <v>84905.660377358494</v>
      </c>
      <c r="J14" s="85"/>
    </row>
    <row r="15" spans="1:12" ht="45.75" thickBot="1" x14ac:dyDescent="0.3">
      <c r="A15" s="19" t="s">
        <v>74</v>
      </c>
      <c r="B15" s="49" t="s">
        <v>115</v>
      </c>
      <c r="C15" s="50">
        <v>1</v>
      </c>
      <c r="D15" s="50">
        <v>1</v>
      </c>
      <c r="E15" s="51">
        <v>20000000</v>
      </c>
      <c r="F15" s="52">
        <f t="shared" si="3"/>
        <v>20000000</v>
      </c>
      <c r="G15" s="53"/>
      <c r="H15" s="47">
        <f t="shared" si="1"/>
        <v>20000000</v>
      </c>
      <c r="I15" s="47">
        <f t="shared" si="2"/>
        <v>37735.849056603773</v>
      </c>
      <c r="J15" s="165" t="s">
        <v>157</v>
      </c>
    </row>
    <row r="16" spans="1:12" ht="15.95" customHeight="1" thickBot="1" x14ac:dyDescent="0.3">
      <c r="A16" s="19" t="s">
        <v>75</v>
      </c>
      <c r="B16" s="49" t="s">
        <v>119</v>
      </c>
      <c r="C16" s="50">
        <v>1</v>
      </c>
      <c r="D16" s="50">
        <v>1</v>
      </c>
      <c r="E16" s="51">
        <v>5000000</v>
      </c>
      <c r="F16" s="52">
        <f t="shared" si="3"/>
        <v>5000000</v>
      </c>
      <c r="G16" s="55"/>
      <c r="H16" s="47">
        <f t="shared" si="1"/>
        <v>5000000</v>
      </c>
      <c r="I16" s="47">
        <f t="shared" si="2"/>
        <v>9433.9622641509432</v>
      </c>
      <c r="J16" s="48"/>
    </row>
    <row r="17" spans="1:10" ht="57" customHeight="1" thickBot="1" x14ac:dyDescent="0.3">
      <c r="A17" s="19" t="s">
        <v>76</v>
      </c>
      <c r="B17" s="49" t="s">
        <v>1</v>
      </c>
      <c r="C17" s="50">
        <v>1000</v>
      </c>
      <c r="D17" s="50">
        <v>1</v>
      </c>
      <c r="E17" s="51">
        <v>1000</v>
      </c>
      <c r="F17" s="52">
        <f t="shared" si="3"/>
        <v>1000000</v>
      </c>
      <c r="G17" s="55"/>
      <c r="H17" s="47">
        <f t="shared" si="1"/>
        <v>1000000</v>
      </c>
      <c r="I17" s="47">
        <f t="shared" si="2"/>
        <v>1886.7924528301887</v>
      </c>
      <c r="J17" s="165" t="s">
        <v>158</v>
      </c>
    </row>
    <row r="18" spans="1:10" ht="15.95" customHeight="1" thickBot="1" x14ac:dyDescent="0.3">
      <c r="A18" s="35"/>
      <c r="B18" s="36" t="s">
        <v>8</v>
      </c>
      <c r="C18" s="37"/>
      <c r="D18" s="37"/>
      <c r="E18" s="38"/>
      <c r="F18" s="39" t="e">
        <f>SUM(#REF!)</f>
        <v>#REF!</v>
      </c>
      <c r="G18" s="39">
        <f>SUM(G16:G17)</f>
        <v>0</v>
      </c>
      <c r="H18" s="39">
        <f>SUM(H9:H17)</f>
        <v>860849401</v>
      </c>
      <c r="I18" s="39">
        <f t="shared" ref="I18" si="4">H18/530</f>
        <v>1624244.1528301886</v>
      </c>
      <c r="J18" s="63"/>
    </row>
    <row r="19" spans="1:10" ht="17.25" customHeight="1" thickBot="1" x14ac:dyDescent="0.3">
      <c r="A19" s="238" t="s">
        <v>110</v>
      </c>
      <c r="B19" s="239"/>
      <c r="C19" s="239"/>
      <c r="D19" s="239"/>
      <c r="E19" s="239"/>
      <c r="F19" s="239"/>
      <c r="G19" s="239"/>
      <c r="H19" s="239"/>
      <c r="I19" s="239"/>
      <c r="J19" s="240"/>
    </row>
    <row r="20" spans="1:10" ht="15.95" customHeight="1" thickBot="1" x14ac:dyDescent="0.3">
      <c r="A20" s="241" t="s">
        <v>45</v>
      </c>
      <c r="B20" s="242"/>
      <c r="C20" s="242"/>
      <c r="D20" s="242"/>
      <c r="E20" s="242"/>
      <c r="F20" s="242"/>
      <c r="G20" s="242"/>
      <c r="H20" s="242"/>
      <c r="I20" s="242"/>
      <c r="J20" s="243"/>
    </row>
    <row r="21" spans="1:10" ht="196.5" customHeight="1" thickBot="1" x14ac:dyDescent="0.3">
      <c r="A21" s="19" t="s">
        <v>87</v>
      </c>
      <c r="B21" s="49" t="s">
        <v>116</v>
      </c>
      <c r="C21" s="50">
        <v>1</v>
      </c>
      <c r="D21" s="50">
        <v>1</v>
      </c>
      <c r="E21" s="51">
        <v>150000000</v>
      </c>
      <c r="F21" s="52">
        <f t="shared" ref="F21" si="5">C21*D21*E21</f>
        <v>150000000</v>
      </c>
      <c r="G21" s="53"/>
      <c r="H21" s="144">
        <f t="shared" ref="H21:H27" si="6">+F21+G21</f>
        <v>150000000</v>
      </c>
      <c r="I21" s="163">
        <f t="shared" ref="I21:I27" si="7">H21/530</f>
        <v>283018.86792452831</v>
      </c>
      <c r="J21" s="171" t="s">
        <v>159</v>
      </c>
    </row>
    <row r="22" spans="1:10" ht="75.75" thickBot="1" x14ac:dyDescent="0.3">
      <c r="A22" s="19" t="s">
        <v>88</v>
      </c>
      <c r="B22" s="49" t="s">
        <v>117</v>
      </c>
      <c r="C22" s="50">
        <v>1</v>
      </c>
      <c r="D22" s="23" t="s">
        <v>152</v>
      </c>
      <c r="E22" s="51">
        <v>40000000</v>
      </c>
      <c r="F22" s="52">
        <v>0</v>
      </c>
      <c r="G22" s="52">
        <f>40000000</f>
        <v>40000000</v>
      </c>
      <c r="H22" s="144">
        <f t="shared" si="6"/>
        <v>40000000</v>
      </c>
      <c r="I22" s="164">
        <f t="shared" si="7"/>
        <v>75471.698113207545</v>
      </c>
      <c r="J22" s="181" t="s">
        <v>160</v>
      </c>
    </row>
    <row r="23" spans="1:10" ht="27.75" customHeight="1" thickBot="1" x14ac:dyDescent="0.3">
      <c r="A23" s="244" t="s">
        <v>101</v>
      </c>
      <c r="B23" s="57" t="s">
        <v>146</v>
      </c>
      <c r="C23" s="58">
        <v>1</v>
      </c>
      <c r="D23" s="23" t="s">
        <v>152</v>
      </c>
      <c r="E23" s="59">
        <v>5000000</v>
      </c>
      <c r="F23" s="60">
        <f>C23*E23</f>
        <v>5000000</v>
      </c>
      <c r="G23" s="61"/>
      <c r="H23" s="144">
        <f t="shared" si="6"/>
        <v>5000000</v>
      </c>
      <c r="I23" s="164">
        <f t="shared" si="7"/>
        <v>9433.9622641509432</v>
      </c>
      <c r="J23" s="21"/>
    </row>
    <row r="24" spans="1:10" ht="39.75" customHeight="1" thickBot="1" x14ac:dyDescent="0.3">
      <c r="A24" s="245"/>
      <c r="B24" s="57" t="s">
        <v>147</v>
      </c>
      <c r="C24" s="58">
        <v>1</v>
      </c>
      <c r="D24" s="23" t="s">
        <v>152</v>
      </c>
      <c r="E24" s="59">
        <v>5000000</v>
      </c>
      <c r="F24" s="60">
        <f>C24*E24</f>
        <v>5000000</v>
      </c>
      <c r="G24" s="61"/>
      <c r="H24" s="144">
        <f t="shared" si="6"/>
        <v>5000000</v>
      </c>
      <c r="I24" s="164">
        <f t="shared" si="7"/>
        <v>9433.9622641509432</v>
      </c>
      <c r="J24" s="70"/>
    </row>
    <row r="25" spans="1:10" ht="33" customHeight="1" thickBot="1" x14ac:dyDescent="0.3">
      <c r="A25" s="149" t="s">
        <v>102</v>
      </c>
      <c r="B25" s="22" t="s">
        <v>150</v>
      </c>
      <c r="C25" s="23">
        <v>1</v>
      </c>
      <c r="D25" s="23">
        <v>1</v>
      </c>
      <c r="E25" s="32">
        <v>8500000</v>
      </c>
      <c r="F25" s="25">
        <f>C25*D25*E25</f>
        <v>8500000</v>
      </c>
      <c r="G25" s="26"/>
      <c r="H25" s="144">
        <f>F25+G25</f>
        <v>8500000</v>
      </c>
      <c r="I25" s="164">
        <f t="shared" si="7"/>
        <v>16037.735849056604</v>
      </c>
      <c r="J25" s="70"/>
    </row>
    <row r="26" spans="1:10" ht="90" customHeight="1" thickBot="1" x14ac:dyDescent="0.3">
      <c r="A26" s="246" t="s">
        <v>108</v>
      </c>
      <c r="B26" s="136" t="s">
        <v>148</v>
      </c>
      <c r="C26" s="137">
        <v>1</v>
      </c>
      <c r="D26" s="23" t="s">
        <v>152</v>
      </c>
      <c r="E26" s="138">
        <v>4000000</v>
      </c>
      <c r="F26" s="139">
        <f>C26*E26</f>
        <v>4000000</v>
      </c>
      <c r="G26" s="140">
        <v>2000000</v>
      </c>
      <c r="H26" s="145">
        <f t="shared" si="6"/>
        <v>6000000</v>
      </c>
      <c r="I26" s="164">
        <f t="shared" si="7"/>
        <v>11320.754716981131</v>
      </c>
      <c r="J26" s="182" t="s">
        <v>161</v>
      </c>
    </row>
    <row r="27" spans="1:10" ht="29.25" thickBot="1" x14ac:dyDescent="0.3">
      <c r="A27" s="247"/>
      <c r="B27" s="136" t="s">
        <v>149</v>
      </c>
      <c r="C27" s="141">
        <v>1</v>
      </c>
      <c r="D27" s="23" t="s">
        <v>152</v>
      </c>
      <c r="E27" s="142">
        <v>6000000</v>
      </c>
      <c r="F27" s="139">
        <f>C27*E27</f>
        <v>6000000</v>
      </c>
      <c r="G27" s="143">
        <v>3000000</v>
      </c>
      <c r="H27" s="145">
        <f t="shared" si="6"/>
        <v>9000000</v>
      </c>
      <c r="I27" s="164">
        <f t="shared" si="7"/>
        <v>16981.132075471698</v>
      </c>
      <c r="J27" s="21"/>
    </row>
    <row r="28" spans="1:10" ht="15.95" customHeight="1" thickBot="1" x14ac:dyDescent="0.3">
      <c r="A28" s="64"/>
      <c r="B28" s="65" t="s">
        <v>9</v>
      </c>
      <c r="C28" s="66"/>
      <c r="D28" s="66"/>
      <c r="E28" s="67"/>
      <c r="F28" s="68"/>
      <c r="G28" s="68"/>
      <c r="H28" s="40">
        <f>SUM(H21:H27)</f>
        <v>223500000</v>
      </c>
      <c r="I28" s="40">
        <f t="shared" ref="I28" si="8">H28/530</f>
        <v>421698.11320754717</v>
      </c>
      <c r="J28" s="41"/>
    </row>
    <row r="29" spans="1:10" ht="17.25" customHeight="1" thickBot="1" x14ac:dyDescent="0.3">
      <c r="A29" s="233" t="s">
        <v>22</v>
      </c>
      <c r="B29" s="234"/>
      <c r="C29" s="234"/>
      <c r="D29" s="234"/>
      <c r="E29" s="234"/>
      <c r="F29" s="234"/>
      <c r="G29" s="234"/>
      <c r="H29" s="234"/>
      <c r="I29" s="235"/>
      <c r="J29" s="236"/>
    </row>
    <row r="30" spans="1:10" ht="15.95" customHeight="1" thickBot="1" x14ac:dyDescent="0.3">
      <c r="A30" s="19" t="s">
        <v>89</v>
      </c>
      <c r="B30" s="22" t="s">
        <v>14</v>
      </c>
      <c r="C30" s="23">
        <v>1</v>
      </c>
      <c r="D30" s="23" t="s">
        <v>38</v>
      </c>
      <c r="E30" s="32">
        <v>2000000</v>
      </c>
      <c r="F30" s="52">
        <f>C30*E30</f>
        <v>2000000</v>
      </c>
      <c r="G30" s="29"/>
      <c r="H30" s="27">
        <f>+F30+G30</f>
        <v>2000000</v>
      </c>
      <c r="I30" s="27">
        <f t="shared" ref="I30:I32" si="9">H30/530</f>
        <v>3773.5849056603774</v>
      </c>
      <c r="J30" s="69"/>
    </row>
    <row r="31" spans="1:10" ht="15.95" customHeight="1" thickBot="1" x14ac:dyDescent="0.3">
      <c r="A31" s="19" t="s">
        <v>90</v>
      </c>
      <c r="B31" s="22" t="s">
        <v>12</v>
      </c>
      <c r="C31" s="23">
        <v>1</v>
      </c>
      <c r="D31" s="23">
        <v>12</v>
      </c>
      <c r="E31" s="32">
        <v>125000</v>
      </c>
      <c r="F31" s="25">
        <f>C31*D31*E31</f>
        <v>1500000</v>
      </c>
      <c r="G31" s="29"/>
      <c r="H31" s="27">
        <f t="shared" ref="H31" si="10">+F31+G31</f>
        <v>1500000</v>
      </c>
      <c r="I31" s="27">
        <f t="shared" si="9"/>
        <v>2830.1886792452829</v>
      </c>
      <c r="J31" s="116"/>
    </row>
    <row r="32" spans="1:10" ht="29.25" thickBot="1" x14ac:dyDescent="0.3">
      <c r="A32" s="19" t="s">
        <v>91</v>
      </c>
      <c r="B32" s="49" t="s">
        <v>118</v>
      </c>
      <c r="C32" s="50">
        <v>1</v>
      </c>
      <c r="D32" s="50">
        <v>1</v>
      </c>
      <c r="E32" s="51">
        <v>18000000</v>
      </c>
      <c r="F32" s="25">
        <f>C32*D32*E32</f>
        <v>18000000</v>
      </c>
      <c r="G32" s="55"/>
      <c r="H32" s="71">
        <f>+F32+G32</f>
        <v>18000000</v>
      </c>
      <c r="I32" s="71">
        <f t="shared" si="9"/>
        <v>33962.264150943396</v>
      </c>
      <c r="J32" s="70"/>
    </row>
    <row r="33" spans="1:10" s="8" customFormat="1" ht="15.95" customHeight="1" thickBot="1" x14ac:dyDescent="0.55000000000000004">
      <c r="A33" s="75"/>
      <c r="B33" s="36" t="s">
        <v>7</v>
      </c>
      <c r="C33" s="37"/>
      <c r="D33" s="37"/>
      <c r="E33" s="38"/>
      <c r="F33" s="39">
        <f>SUM(F30:F32)</f>
        <v>21500000</v>
      </c>
      <c r="G33" s="39">
        <f>SUM(G30:G32)</f>
        <v>0</v>
      </c>
      <c r="H33" s="76">
        <f>SUM(H30:H32)</f>
        <v>21500000</v>
      </c>
      <c r="I33" s="76">
        <f t="shared" ref="I33:I34" si="11">H33/530</f>
        <v>40566.037735849059</v>
      </c>
      <c r="J33" s="77"/>
    </row>
    <row r="34" spans="1:10" ht="21.75" customHeight="1" thickBot="1" x14ac:dyDescent="0.3">
      <c r="A34" s="233" t="s">
        <v>165</v>
      </c>
      <c r="B34" s="237"/>
      <c r="C34" s="148"/>
      <c r="D34" s="148"/>
      <c r="E34" s="103"/>
      <c r="F34" s="104"/>
      <c r="G34" s="104"/>
      <c r="H34" s="105">
        <f>H7+H18+H28+H33</f>
        <v>1105849401</v>
      </c>
      <c r="I34" s="105">
        <f t="shared" si="11"/>
        <v>2086508.303773585</v>
      </c>
      <c r="J34" s="78"/>
    </row>
    <row r="36" spans="1:10" x14ac:dyDescent="0.25">
      <c r="B36" s="91" t="s">
        <v>155</v>
      </c>
    </row>
    <row r="37" spans="1:10" x14ac:dyDescent="0.25">
      <c r="F37" s="95"/>
    </row>
    <row r="38" spans="1:10" x14ac:dyDescent="0.25">
      <c r="A38" s="98"/>
    </row>
    <row r="39" spans="1:10" x14ac:dyDescent="0.25">
      <c r="F39" s="95"/>
    </row>
    <row r="40" spans="1:10" x14ac:dyDescent="0.25">
      <c r="F40" s="95"/>
      <c r="H40" s="96"/>
      <c r="I40" s="96"/>
    </row>
  </sheetData>
  <mergeCells count="10">
    <mergeCell ref="A34:B34"/>
    <mergeCell ref="A19:J19"/>
    <mergeCell ref="A20:J20"/>
    <mergeCell ref="A23:A24"/>
    <mergeCell ref="A26:A27"/>
    <mergeCell ref="A8:J8"/>
    <mergeCell ref="A2:J2"/>
    <mergeCell ref="A3:J3"/>
    <mergeCell ref="A5:J5"/>
    <mergeCell ref="A29:J2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8"/>
  <sheetViews>
    <sheetView topLeftCell="A28" zoomScale="80" zoomScaleNormal="80" zoomScaleSheetLayoutView="50" workbookViewId="0">
      <selection activeCell="H22" sqref="H22"/>
    </sheetView>
  </sheetViews>
  <sheetFormatPr baseColWidth="10" defaultColWidth="9.140625" defaultRowHeight="15.75" x14ac:dyDescent="0.25"/>
  <cols>
    <col min="1" max="1" width="6.42578125" style="97" customWidth="1"/>
    <col min="2" max="2" width="65.28515625" style="91" customWidth="1"/>
    <col min="3" max="3" width="10.85546875" style="92" customWidth="1"/>
    <col min="4" max="4" width="12.7109375" style="92" customWidth="1"/>
    <col min="5" max="5" width="17.7109375" style="93" customWidth="1"/>
    <col min="6" max="6" width="15.7109375" style="91" bestFit="1" customWidth="1"/>
    <col min="7" max="7" width="14.140625" style="94" bestFit="1" customWidth="1"/>
    <col min="8" max="8" width="22" style="94" bestFit="1" customWidth="1"/>
    <col min="9" max="9" width="21.7109375" style="94" bestFit="1" customWidth="1"/>
    <col min="10" max="10" width="38" style="91" customWidth="1"/>
    <col min="11" max="11" width="9.140625" style="5"/>
    <col min="12" max="12" width="16.42578125" style="5" bestFit="1" customWidth="1"/>
    <col min="13" max="16384" width="9.140625" style="5"/>
  </cols>
  <sheetData>
    <row r="1" spans="1:10" ht="9" customHeight="1" thickBot="1" x14ac:dyDescent="0.3">
      <c r="A1" s="12"/>
      <c r="B1" s="1"/>
      <c r="C1" s="4"/>
      <c r="D1" s="4"/>
      <c r="E1" s="3"/>
      <c r="F1" s="1"/>
      <c r="G1" s="2"/>
      <c r="H1" s="2"/>
      <c r="I1" s="2"/>
      <c r="J1" s="1"/>
    </row>
    <row r="2" spans="1:10" ht="81.75" customHeight="1" thickBot="1" x14ac:dyDescent="0.3">
      <c r="A2" s="225" t="s">
        <v>100</v>
      </c>
      <c r="B2" s="226"/>
      <c r="C2" s="226"/>
      <c r="D2" s="226"/>
      <c r="E2" s="226"/>
      <c r="F2" s="226"/>
      <c r="G2" s="226"/>
      <c r="H2" s="226"/>
      <c r="I2" s="226"/>
      <c r="J2" s="227"/>
    </row>
    <row r="3" spans="1:10" ht="47.25" customHeight="1" thickBot="1" x14ac:dyDescent="0.3">
      <c r="A3" s="228" t="s">
        <v>163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10" ht="36.75" customHeight="1" thickBot="1" x14ac:dyDescent="0.3">
      <c r="A4" s="86" t="s">
        <v>0</v>
      </c>
      <c r="B4" s="86" t="s">
        <v>5</v>
      </c>
      <c r="C4" s="86" t="s">
        <v>35</v>
      </c>
      <c r="D4" s="86" t="s">
        <v>37</v>
      </c>
      <c r="E4" s="87" t="s">
        <v>36</v>
      </c>
      <c r="F4" s="88" t="s">
        <v>111</v>
      </c>
      <c r="G4" s="89" t="s">
        <v>111</v>
      </c>
      <c r="H4" s="90" t="s">
        <v>153</v>
      </c>
      <c r="I4" s="90" t="s">
        <v>154</v>
      </c>
      <c r="J4" s="86" t="s">
        <v>10</v>
      </c>
    </row>
    <row r="5" spans="1:10" ht="17.850000000000001" customHeight="1" thickBot="1" x14ac:dyDescent="0.3">
      <c r="A5" s="230" t="s">
        <v>3</v>
      </c>
      <c r="B5" s="231"/>
      <c r="C5" s="231"/>
      <c r="D5" s="231"/>
      <c r="E5" s="231"/>
      <c r="F5" s="231"/>
      <c r="G5" s="231"/>
      <c r="H5" s="231"/>
      <c r="I5" s="231"/>
      <c r="J5" s="232"/>
    </row>
    <row r="6" spans="1:10" ht="26.25" customHeight="1" thickBot="1" x14ac:dyDescent="0.3">
      <c r="A6" s="252" t="s">
        <v>47</v>
      </c>
      <c r="B6" s="184" t="s">
        <v>129</v>
      </c>
      <c r="C6" s="185">
        <v>1</v>
      </c>
      <c r="D6" s="185" t="s">
        <v>152</v>
      </c>
      <c r="E6" s="186">
        <v>800000</v>
      </c>
      <c r="F6" s="187">
        <f>C6*E6</f>
        <v>800000</v>
      </c>
      <c r="G6" s="188"/>
      <c r="H6" s="189">
        <f>+F6+G6</f>
        <v>800000</v>
      </c>
      <c r="I6" s="190">
        <f>H6/530</f>
        <v>1509.433962264151</v>
      </c>
      <c r="J6" s="20"/>
    </row>
    <row r="7" spans="1:10" ht="30" customHeight="1" thickBot="1" x14ac:dyDescent="0.3">
      <c r="A7" s="253"/>
      <c r="B7" s="191" t="s">
        <v>130</v>
      </c>
      <c r="C7" s="80">
        <v>1</v>
      </c>
      <c r="D7" s="23" t="s">
        <v>152</v>
      </c>
      <c r="E7" s="81">
        <v>2200000</v>
      </c>
      <c r="F7" s="45">
        <f>C7*E7</f>
        <v>2200000</v>
      </c>
      <c r="G7" s="82"/>
      <c r="H7" s="83">
        <f>+F7+G7</f>
        <v>2200000</v>
      </c>
      <c r="I7" s="192">
        <f t="shared" ref="I7:I31" si="0">H7/530</f>
        <v>4150.9433962264147</v>
      </c>
      <c r="J7" s="21"/>
    </row>
    <row r="8" spans="1:10" ht="15.95" customHeight="1" thickBot="1" x14ac:dyDescent="0.3">
      <c r="A8" s="254"/>
      <c r="B8" s="191" t="s">
        <v>131</v>
      </c>
      <c r="C8" s="80">
        <v>1</v>
      </c>
      <c r="D8" s="23" t="s">
        <v>152</v>
      </c>
      <c r="E8" s="81">
        <v>2000000</v>
      </c>
      <c r="F8" s="45">
        <f>C8*E8</f>
        <v>2000000</v>
      </c>
      <c r="G8" s="82"/>
      <c r="H8" s="83">
        <f>+F8+G8</f>
        <v>2000000</v>
      </c>
      <c r="I8" s="192">
        <f t="shared" si="0"/>
        <v>3773.5849056603774</v>
      </c>
      <c r="J8" s="21"/>
    </row>
    <row r="9" spans="1:10" ht="33.75" customHeight="1" thickBot="1" x14ac:dyDescent="0.3">
      <c r="A9" s="183" t="s">
        <v>48</v>
      </c>
      <c r="B9" s="193" t="s">
        <v>133</v>
      </c>
      <c r="C9" s="194">
        <v>1</v>
      </c>
      <c r="D9" s="194">
        <v>1</v>
      </c>
      <c r="E9" s="195">
        <f>E6</f>
        <v>800000</v>
      </c>
      <c r="F9" s="196">
        <f t="shared" ref="F9:F30" si="1">C9*D9*E9</f>
        <v>800000</v>
      </c>
      <c r="G9" s="197"/>
      <c r="H9" s="198">
        <f t="shared" ref="H9:H30" si="2">+F9+G9</f>
        <v>800000</v>
      </c>
      <c r="I9" s="199">
        <f t="shared" si="0"/>
        <v>1509.433962264151</v>
      </c>
      <c r="J9" s="21"/>
    </row>
    <row r="10" spans="1:10" ht="15.95" customHeight="1" thickBot="1" x14ac:dyDescent="0.3">
      <c r="A10" s="19" t="s">
        <v>49</v>
      </c>
      <c r="B10" s="79" t="s">
        <v>132</v>
      </c>
      <c r="C10" s="80">
        <v>1</v>
      </c>
      <c r="D10" s="80">
        <v>12</v>
      </c>
      <c r="E10" s="81">
        <f>100000</f>
        <v>100000</v>
      </c>
      <c r="F10" s="45">
        <f t="shared" si="1"/>
        <v>1200000</v>
      </c>
      <c r="G10" s="82"/>
      <c r="H10" s="83">
        <f t="shared" si="2"/>
        <v>1200000</v>
      </c>
      <c r="I10" s="83">
        <f t="shared" si="0"/>
        <v>2264.1509433962265</v>
      </c>
      <c r="J10" s="21"/>
    </row>
    <row r="11" spans="1:10" ht="15.95" customHeight="1" thickBot="1" x14ac:dyDescent="0.3">
      <c r="A11" s="19" t="s">
        <v>50</v>
      </c>
      <c r="B11" s="22" t="s">
        <v>13</v>
      </c>
      <c r="C11" s="23">
        <v>1</v>
      </c>
      <c r="D11" s="23">
        <v>12</v>
      </c>
      <c r="E11" s="24">
        <v>8200000</v>
      </c>
      <c r="F11" s="45">
        <f t="shared" si="1"/>
        <v>98400000</v>
      </c>
      <c r="G11" s="26"/>
      <c r="H11" s="83">
        <f t="shared" si="2"/>
        <v>98400000</v>
      </c>
      <c r="I11" s="83">
        <f t="shared" si="0"/>
        <v>185660.37735849057</v>
      </c>
      <c r="J11" s="28"/>
    </row>
    <row r="12" spans="1:10" ht="15.95" customHeight="1" thickBot="1" x14ac:dyDescent="0.3">
      <c r="A12" s="19" t="s">
        <v>51</v>
      </c>
      <c r="B12" s="22" t="s">
        <v>24</v>
      </c>
      <c r="C12" s="23">
        <v>1</v>
      </c>
      <c r="D12" s="23">
        <v>4</v>
      </c>
      <c r="E12" s="24">
        <v>4300000</v>
      </c>
      <c r="F12" s="45">
        <f t="shared" si="1"/>
        <v>17200000</v>
      </c>
      <c r="G12" s="26"/>
      <c r="H12" s="83">
        <f t="shared" si="2"/>
        <v>17200000</v>
      </c>
      <c r="I12" s="83">
        <f t="shared" si="0"/>
        <v>32452.830188679247</v>
      </c>
      <c r="J12" s="28"/>
    </row>
    <row r="13" spans="1:10" ht="15.95" customHeight="1" thickBot="1" x14ac:dyDescent="0.3">
      <c r="A13" s="19" t="s">
        <v>52</v>
      </c>
      <c r="B13" s="22" t="s">
        <v>21</v>
      </c>
      <c r="C13" s="23">
        <v>1</v>
      </c>
      <c r="D13" s="23">
        <v>1</v>
      </c>
      <c r="E13" s="24">
        <v>11064255</v>
      </c>
      <c r="F13" s="45">
        <f t="shared" si="1"/>
        <v>11064255</v>
      </c>
      <c r="G13" s="26"/>
      <c r="H13" s="83">
        <f t="shared" si="2"/>
        <v>11064255</v>
      </c>
      <c r="I13" s="83">
        <f t="shared" si="0"/>
        <v>20875.952830188678</v>
      </c>
      <c r="J13" s="28"/>
    </row>
    <row r="14" spans="1:10" ht="15.95" customHeight="1" thickBot="1" x14ac:dyDescent="0.3">
      <c r="A14" s="19" t="s">
        <v>53</v>
      </c>
      <c r="B14" s="22" t="s">
        <v>18</v>
      </c>
      <c r="C14" s="23">
        <v>1</v>
      </c>
      <c r="D14" s="23">
        <v>1</v>
      </c>
      <c r="E14" s="24">
        <v>10000000</v>
      </c>
      <c r="F14" s="45">
        <f t="shared" si="1"/>
        <v>10000000</v>
      </c>
      <c r="G14" s="29"/>
      <c r="H14" s="83">
        <f t="shared" si="2"/>
        <v>10000000</v>
      </c>
      <c r="I14" s="83">
        <f t="shared" si="0"/>
        <v>18867.924528301886</v>
      </c>
      <c r="J14" s="21"/>
    </row>
    <row r="15" spans="1:10" ht="15.95" customHeight="1" thickBot="1" x14ac:dyDescent="0.3">
      <c r="A15" s="19" t="s">
        <v>54</v>
      </c>
      <c r="B15" s="22" t="s">
        <v>19</v>
      </c>
      <c r="C15" s="23">
        <f>1</f>
        <v>1</v>
      </c>
      <c r="D15" s="23">
        <v>4</v>
      </c>
      <c r="E15" s="24">
        <f>3500000/4</f>
        <v>875000</v>
      </c>
      <c r="F15" s="45">
        <f t="shared" si="1"/>
        <v>3500000</v>
      </c>
      <c r="G15" s="29"/>
      <c r="H15" s="83">
        <f t="shared" si="2"/>
        <v>3500000</v>
      </c>
      <c r="I15" s="83">
        <f t="shared" si="0"/>
        <v>6603.7735849056608</v>
      </c>
      <c r="J15" s="21"/>
    </row>
    <row r="16" spans="1:10" ht="15.95" customHeight="1" thickBot="1" x14ac:dyDescent="0.3">
      <c r="A16" s="19" t="s">
        <v>55</v>
      </c>
      <c r="B16" s="22" t="s">
        <v>20</v>
      </c>
      <c r="C16" s="23">
        <v>1</v>
      </c>
      <c r="D16" s="23" t="s">
        <v>152</v>
      </c>
      <c r="E16" s="24">
        <v>5000000</v>
      </c>
      <c r="F16" s="60">
        <f>C16*E16</f>
        <v>5000000</v>
      </c>
      <c r="G16" s="29"/>
      <c r="H16" s="83">
        <f t="shared" si="2"/>
        <v>5000000</v>
      </c>
      <c r="I16" s="83">
        <f t="shared" si="0"/>
        <v>9433.9622641509432</v>
      </c>
      <c r="J16" s="21"/>
    </row>
    <row r="17" spans="1:10" ht="15.95" customHeight="1" thickBot="1" x14ac:dyDescent="0.3">
      <c r="A17" s="19" t="s">
        <v>56</v>
      </c>
      <c r="B17" s="22" t="s">
        <v>11</v>
      </c>
      <c r="C17" s="23">
        <v>1</v>
      </c>
      <c r="D17" s="23" t="s">
        <v>152</v>
      </c>
      <c r="E17" s="24">
        <v>10000000</v>
      </c>
      <c r="F17" s="60">
        <f t="shared" ref="F17:F18" si="3">C17*E17</f>
        <v>10000000</v>
      </c>
      <c r="G17" s="26"/>
      <c r="H17" s="83">
        <f t="shared" si="2"/>
        <v>10000000</v>
      </c>
      <c r="I17" s="83">
        <f t="shared" si="0"/>
        <v>18867.924528301886</v>
      </c>
      <c r="J17" s="21"/>
    </row>
    <row r="18" spans="1:10" ht="15.95" customHeight="1" thickBot="1" x14ac:dyDescent="0.3">
      <c r="A18" s="19" t="s">
        <v>57</v>
      </c>
      <c r="B18" s="22" t="s">
        <v>2</v>
      </c>
      <c r="C18" s="23">
        <v>1</v>
      </c>
      <c r="D18" s="23" t="s">
        <v>152</v>
      </c>
      <c r="E18" s="24">
        <v>6000000</v>
      </c>
      <c r="F18" s="60">
        <f t="shared" si="3"/>
        <v>6000000</v>
      </c>
      <c r="G18" s="26"/>
      <c r="H18" s="83">
        <f t="shared" si="2"/>
        <v>6000000</v>
      </c>
      <c r="I18" s="83">
        <f t="shared" si="0"/>
        <v>11320.754716981131</v>
      </c>
      <c r="J18" s="30"/>
    </row>
    <row r="19" spans="1:10" ht="15.95" customHeight="1" thickBot="1" x14ac:dyDescent="0.3">
      <c r="A19" s="19" t="s">
        <v>58</v>
      </c>
      <c r="B19" s="22" t="s">
        <v>25</v>
      </c>
      <c r="C19" s="23">
        <v>1</v>
      </c>
      <c r="D19" s="23">
        <v>1</v>
      </c>
      <c r="E19" s="24">
        <v>4200000</v>
      </c>
      <c r="F19" s="45">
        <f t="shared" si="1"/>
        <v>4200000</v>
      </c>
      <c r="G19" s="26"/>
      <c r="H19" s="83">
        <f t="shared" si="2"/>
        <v>4200000</v>
      </c>
      <c r="I19" s="83">
        <f t="shared" si="0"/>
        <v>7924.5283018867922</v>
      </c>
      <c r="J19" s="21"/>
    </row>
    <row r="20" spans="1:10" ht="15.95" customHeight="1" thickBot="1" x14ac:dyDescent="0.3">
      <c r="A20" s="19" t="s">
        <v>59</v>
      </c>
      <c r="B20" s="22" t="s">
        <v>16</v>
      </c>
      <c r="C20" s="23">
        <v>2</v>
      </c>
      <c r="D20" s="23">
        <v>4</v>
      </c>
      <c r="E20" s="24">
        <v>1000000</v>
      </c>
      <c r="F20" s="45">
        <f t="shared" si="1"/>
        <v>8000000</v>
      </c>
      <c r="G20" s="29"/>
      <c r="H20" s="83">
        <f t="shared" si="2"/>
        <v>8000000</v>
      </c>
      <c r="I20" s="83">
        <f t="shared" si="0"/>
        <v>15094.33962264151</v>
      </c>
      <c r="J20" s="31"/>
    </row>
    <row r="21" spans="1:10" ht="15.95" customHeight="1" thickBot="1" x14ac:dyDescent="0.3">
      <c r="A21" s="19" t="s">
        <v>60</v>
      </c>
      <c r="B21" s="22" t="s">
        <v>43</v>
      </c>
      <c r="C21" s="23">
        <v>1</v>
      </c>
      <c r="D21" s="23">
        <v>2</v>
      </c>
      <c r="E21" s="24">
        <v>590000</v>
      </c>
      <c r="F21" s="45">
        <f t="shared" si="1"/>
        <v>1180000</v>
      </c>
      <c r="G21" s="29"/>
      <c r="H21" s="83">
        <f t="shared" si="2"/>
        <v>1180000</v>
      </c>
      <c r="I21" s="83">
        <f t="shared" si="0"/>
        <v>2226.4150943396226</v>
      </c>
      <c r="J21" s="31"/>
    </row>
    <row r="22" spans="1:10" ht="15.95" customHeight="1" thickBot="1" x14ac:dyDescent="0.3">
      <c r="A22" s="19" t="s">
        <v>61</v>
      </c>
      <c r="B22" s="22" t="s">
        <v>17</v>
      </c>
      <c r="C22" s="23">
        <v>1</v>
      </c>
      <c r="D22" s="23">
        <v>4</v>
      </c>
      <c r="E22" s="24">
        <v>150000</v>
      </c>
      <c r="F22" s="45">
        <f t="shared" si="1"/>
        <v>600000</v>
      </c>
      <c r="G22" s="29"/>
      <c r="H22" s="83">
        <f t="shared" si="2"/>
        <v>600000</v>
      </c>
      <c r="I22" s="83">
        <f t="shared" si="0"/>
        <v>1132.0754716981132</v>
      </c>
      <c r="J22" s="31"/>
    </row>
    <row r="23" spans="1:10" ht="15.95" customHeight="1" thickBot="1" x14ac:dyDescent="0.3">
      <c r="A23" s="19" t="s">
        <v>62</v>
      </c>
      <c r="B23" s="22" t="s">
        <v>26</v>
      </c>
      <c r="C23" s="23">
        <v>1</v>
      </c>
      <c r="D23" s="23">
        <v>1</v>
      </c>
      <c r="E23" s="24">
        <v>2500000</v>
      </c>
      <c r="F23" s="45">
        <f t="shared" si="1"/>
        <v>2500000</v>
      </c>
      <c r="G23" s="29"/>
      <c r="H23" s="83">
        <f t="shared" si="2"/>
        <v>2500000</v>
      </c>
      <c r="I23" s="83">
        <f t="shared" si="0"/>
        <v>4716.9811320754716</v>
      </c>
      <c r="J23" s="31"/>
    </row>
    <row r="24" spans="1:10" ht="15.95" customHeight="1" thickBot="1" x14ac:dyDescent="0.3">
      <c r="A24" s="19" t="s">
        <v>63</v>
      </c>
      <c r="B24" s="22" t="s">
        <v>27</v>
      </c>
      <c r="C24" s="23">
        <v>1</v>
      </c>
      <c r="D24" s="23">
        <v>1</v>
      </c>
      <c r="E24" s="24">
        <v>2500000</v>
      </c>
      <c r="F24" s="45">
        <f t="shared" si="1"/>
        <v>2500000</v>
      </c>
      <c r="G24" s="29"/>
      <c r="H24" s="83">
        <f t="shared" si="2"/>
        <v>2500000</v>
      </c>
      <c r="I24" s="83">
        <f t="shared" si="0"/>
        <v>4716.9811320754716</v>
      </c>
      <c r="J24" s="31"/>
    </row>
    <row r="25" spans="1:10" ht="15.95" customHeight="1" thickBot="1" x14ac:dyDescent="0.3">
      <c r="A25" s="244" t="s">
        <v>64</v>
      </c>
      <c r="B25" s="22" t="s">
        <v>137</v>
      </c>
      <c r="C25" s="23">
        <v>1</v>
      </c>
      <c r="D25" s="23">
        <v>2</v>
      </c>
      <c r="E25" s="24">
        <v>1500000</v>
      </c>
      <c r="F25" s="45">
        <f t="shared" si="1"/>
        <v>3000000</v>
      </c>
      <c r="G25" s="29"/>
      <c r="H25" s="83">
        <f t="shared" si="2"/>
        <v>3000000</v>
      </c>
      <c r="I25" s="83">
        <f t="shared" si="0"/>
        <v>5660.3773584905657</v>
      </c>
      <c r="J25" s="31"/>
    </row>
    <row r="26" spans="1:10" ht="15.95" customHeight="1" thickBot="1" x14ac:dyDescent="0.3">
      <c r="A26" s="245"/>
      <c r="B26" s="22" t="s">
        <v>138</v>
      </c>
      <c r="C26" s="23">
        <v>1</v>
      </c>
      <c r="D26" s="23">
        <v>2</v>
      </c>
      <c r="E26" s="24">
        <v>6000000</v>
      </c>
      <c r="F26" s="45">
        <f t="shared" si="1"/>
        <v>12000000</v>
      </c>
      <c r="G26" s="29"/>
      <c r="H26" s="83">
        <f t="shared" si="2"/>
        <v>12000000</v>
      </c>
      <c r="I26" s="83">
        <f t="shared" si="0"/>
        <v>22641.509433962263</v>
      </c>
      <c r="J26" s="31"/>
    </row>
    <row r="27" spans="1:10" ht="15.95" customHeight="1" thickBot="1" x14ac:dyDescent="0.3">
      <c r="A27" s="19" t="s">
        <v>65</v>
      </c>
      <c r="B27" s="22" t="s">
        <v>127</v>
      </c>
      <c r="C27" s="23">
        <v>1</v>
      </c>
      <c r="D27" s="23">
        <v>3</v>
      </c>
      <c r="E27" s="32">
        <v>800000</v>
      </c>
      <c r="F27" s="45">
        <f t="shared" si="1"/>
        <v>2400000</v>
      </c>
      <c r="G27" s="29"/>
      <c r="H27" s="83">
        <f t="shared" si="2"/>
        <v>2400000</v>
      </c>
      <c r="I27" s="83">
        <f t="shared" si="0"/>
        <v>4528.3018867924529</v>
      </c>
      <c r="J27" s="248"/>
    </row>
    <row r="28" spans="1:10" ht="27.75" customHeight="1" thickBot="1" x14ac:dyDescent="0.3">
      <c r="A28" s="19" t="s">
        <v>66</v>
      </c>
      <c r="B28" s="22" t="s">
        <v>32</v>
      </c>
      <c r="C28" s="23">
        <v>1</v>
      </c>
      <c r="D28" s="23">
        <v>1</v>
      </c>
      <c r="E28" s="32">
        <v>1000000</v>
      </c>
      <c r="F28" s="45">
        <f t="shared" si="1"/>
        <v>1000000</v>
      </c>
      <c r="G28" s="29"/>
      <c r="H28" s="83">
        <f t="shared" si="2"/>
        <v>1000000</v>
      </c>
      <c r="I28" s="83">
        <f t="shared" si="0"/>
        <v>1886.7924528301887</v>
      </c>
      <c r="J28" s="248"/>
    </row>
    <row r="29" spans="1:10" ht="15.95" customHeight="1" thickBot="1" x14ac:dyDescent="0.3">
      <c r="A29" s="19" t="s">
        <v>67</v>
      </c>
      <c r="B29" s="22" t="s">
        <v>33</v>
      </c>
      <c r="C29" s="23">
        <v>1</v>
      </c>
      <c r="D29" s="23">
        <v>2</v>
      </c>
      <c r="E29" s="32">
        <v>200000</v>
      </c>
      <c r="F29" s="45">
        <f t="shared" si="1"/>
        <v>400000</v>
      </c>
      <c r="G29" s="29"/>
      <c r="H29" s="83">
        <f t="shared" si="2"/>
        <v>400000</v>
      </c>
      <c r="I29" s="83">
        <f t="shared" si="0"/>
        <v>754.71698113207549</v>
      </c>
      <c r="J29" s="248"/>
    </row>
    <row r="30" spans="1:10" ht="15.95" customHeight="1" thickBot="1" x14ac:dyDescent="0.3">
      <c r="A30" s="19" t="s">
        <v>104</v>
      </c>
      <c r="B30" s="22" t="s">
        <v>34</v>
      </c>
      <c r="C30" s="23">
        <v>1</v>
      </c>
      <c r="D30" s="23">
        <v>3</v>
      </c>
      <c r="E30" s="32">
        <v>1000000</v>
      </c>
      <c r="F30" s="45">
        <f t="shared" si="1"/>
        <v>3000000</v>
      </c>
      <c r="G30" s="29"/>
      <c r="H30" s="83">
        <f t="shared" si="2"/>
        <v>3000000</v>
      </c>
      <c r="I30" s="83">
        <f t="shared" si="0"/>
        <v>5660.3773584905657</v>
      </c>
      <c r="J30" s="249"/>
    </row>
    <row r="31" spans="1:10" s="6" customFormat="1" ht="15.95" customHeight="1" thickBot="1" x14ac:dyDescent="0.3">
      <c r="A31" s="35"/>
      <c r="B31" s="36" t="s">
        <v>4</v>
      </c>
      <c r="C31" s="37"/>
      <c r="D31" s="37"/>
      <c r="E31" s="38"/>
      <c r="F31" s="39">
        <f>SUM(F6:F30)</f>
        <v>208944255</v>
      </c>
      <c r="G31" s="39">
        <f>SUM(G11:G22)</f>
        <v>0</v>
      </c>
      <c r="H31" s="40">
        <f>SUM(H6:H30)</f>
        <v>208944255</v>
      </c>
      <c r="I31" s="40">
        <f t="shared" si="0"/>
        <v>394234.44339622639</v>
      </c>
      <c r="J31" s="41">
        <f>H31-F31</f>
        <v>0</v>
      </c>
    </row>
    <row r="32" spans="1:10" ht="17.850000000000001" customHeight="1" thickBot="1" x14ac:dyDescent="0.3">
      <c r="A32" s="221" t="s">
        <v>6</v>
      </c>
      <c r="B32" s="222"/>
      <c r="C32" s="222"/>
      <c r="D32" s="222"/>
      <c r="E32" s="222"/>
      <c r="F32" s="222"/>
      <c r="G32" s="222"/>
      <c r="H32" s="222"/>
      <c r="I32" s="223"/>
      <c r="J32" s="224"/>
    </row>
    <row r="33" spans="1:10" thickBot="1" x14ac:dyDescent="0.3">
      <c r="A33" s="209" t="s">
        <v>68</v>
      </c>
      <c r="B33" s="201" t="s">
        <v>41</v>
      </c>
      <c r="C33" s="202">
        <v>1</v>
      </c>
      <c r="D33" s="203">
        <v>1</v>
      </c>
      <c r="E33" s="204">
        <v>53100000</v>
      </c>
      <c r="F33" s="205">
        <f t="shared" ref="F33:F35" si="4">C33*D33*E33</f>
        <v>53100000</v>
      </c>
      <c r="G33" s="206"/>
      <c r="H33" s="207">
        <f>+F33+G33</f>
        <v>53100000</v>
      </c>
      <c r="I33" s="208">
        <f t="shared" ref="I33:I46" si="5">H33/530</f>
        <v>100188.67924528301</v>
      </c>
      <c r="J33" s="171"/>
    </row>
    <row r="34" spans="1:10" thickBot="1" x14ac:dyDescent="0.3">
      <c r="A34" s="209" t="s">
        <v>69</v>
      </c>
      <c r="B34" s="42" t="s">
        <v>40</v>
      </c>
      <c r="C34" s="43">
        <v>1</v>
      </c>
      <c r="D34" s="43">
        <v>1</v>
      </c>
      <c r="E34" s="122">
        <v>100000000</v>
      </c>
      <c r="F34" s="200">
        <f t="shared" si="4"/>
        <v>100000000</v>
      </c>
      <c r="G34" s="123"/>
      <c r="H34" s="47">
        <f t="shared" ref="H34:H38" si="6">+F34+G34</f>
        <v>100000000</v>
      </c>
      <c r="I34" s="47">
        <f t="shared" si="5"/>
        <v>188679.24528301886</v>
      </c>
      <c r="J34" s="21"/>
    </row>
    <row r="35" spans="1:10" ht="15.95" customHeight="1" thickBot="1" x14ac:dyDescent="0.3">
      <c r="A35" s="209" t="s">
        <v>70</v>
      </c>
      <c r="B35" s="22" t="s">
        <v>31</v>
      </c>
      <c r="C35" s="23">
        <v>24</v>
      </c>
      <c r="D35" s="23">
        <v>12</v>
      </c>
      <c r="E35" s="32">
        <v>50000</v>
      </c>
      <c r="F35" s="52">
        <f t="shared" si="4"/>
        <v>14400000</v>
      </c>
      <c r="G35" s="26"/>
      <c r="H35" s="47">
        <f t="shared" si="6"/>
        <v>14400000</v>
      </c>
      <c r="I35" s="47">
        <f t="shared" si="5"/>
        <v>27169.811320754718</v>
      </c>
      <c r="J35" s="172"/>
    </row>
    <row r="36" spans="1:10" ht="15.95" customHeight="1" thickBot="1" x14ac:dyDescent="0.3">
      <c r="A36" s="244" t="s">
        <v>71</v>
      </c>
      <c r="B36" s="49" t="s">
        <v>139</v>
      </c>
      <c r="C36" s="50">
        <v>1</v>
      </c>
      <c r="D36" s="23" t="s">
        <v>152</v>
      </c>
      <c r="E36" s="51">
        <v>5000000</v>
      </c>
      <c r="F36" s="60">
        <f>C36*E36</f>
        <v>5000000</v>
      </c>
      <c r="G36" s="53"/>
      <c r="H36" s="47">
        <f t="shared" si="6"/>
        <v>5000000</v>
      </c>
      <c r="I36" s="47">
        <f t="shared" si="5"/>
        <v>9433.9622641509432</v>
      </c>
      <c r="J36" s="173"/>
    </row>
    <row r="37" spans="1:10" ht="15.95" customHeight="1" thickBot="1" x14ac:dyDescent="0.3">
      <c r="A37" s="245"/>
      <c r="B37" s="49" t="s">
        <v>140</v>
      </c>
      <c r="C37" s="50">
        <v>1</v>
      </c>
      <c r="D37" s="23" t="s">
        <v>152</v>
      </c>
      <c r="E37" s="51">
        <v>10000000</v>
      </c>
      <c r="F37" s="60">
        <f>C37*E37</f>
        <v>10000000</v>
      </c>
      <c r="G37" s="53"/>
      <c r="H37" s="47">
        <f t="shared" si="6"/>
        <v>10000000</v>
      </c>
      <c r="I37" s="47">
        <f t="shared" si="5"/>
        <v>18867.924528301886</v>
      </c>
      <c r="J37" s="173"/>
    </row>
    <row r="38" spans="1:10" ht="15.95" customHeight="1" thickBot="1" x14ac:dyDescent="0.3">
      <c r="A38" s="19" t="s">
        <v>72</v>
      </c>
      <c r="B38" s="49" t="s">
        <v>42</v>
      </c>
      <c r="C38" s="50">
        <v>1</v>
      </c>
      <c r="D38" s="23" t="s">
        <v>152</v>
      </c>
      <c r="E38" s="51">
        <v>5000000</v>
      </c>
      <c r="F38" s="60">
        <f>C38*E38</f>
        <v>5000000</v>
      </c>
      <c r="G38" s="53"/>
      <c r="H38" s="47">
        <f t="shared" si="6"/>
        <v>5000000</v>
      </c>
      <c r="I38" s="47">
        <f t="shared" si="5"/>
        <v>9433.9622641509432</v>
      </c>
      <c r="J38" s="173"/>
    </row>
    <row r="39" spans="1:10" ht="15.95" customHeight="1" thickBot="1" x14ac:dyDescent="0.3">
      <c r="A39" s="19" t="s">
        <v>73</v>
      </c>
      <c r="B39" s="49" t="s">
        <v>39</v>
      </c>
      <c r="C39" s="50">
        <v>1</v>
      </c>
      <c r="D39" s="50">
        <v>1</v>
      </c>
      <c r="E39" s="51">
        <v>7500000</v>
      </c>
      <c r="F39" s="52">
        <f>C39*D39*E39</f>
        <v>7500000</v>
      </c>
      <c r="G39" s="53"/>
      <c r="H39" s="54">
        <f t="shared" ref="H39:H45" si="7">+F39+G39</f>
        <v>7500000</v>
      </c>
      <c r="I39" s="54">
        <f t="shared" si="5"/>
        <v>14150.943396226416</v>
      </c>
      <c r="J39" s="21"/>
    </row>
    <row r="40" spans="1:10" ht="15.95" customHeight="1" thickBot="1" x14ac:dyDescent="0.3">
      <c r="A40" s="19" t="s">
        <v>74</v>
      </c>
      <c r="B40" s="49" t="s">
        <v>123</v>
      </c>
      <c r="C40" s="50">
        <v>1</v>
      </c>
      <c r="D40" s="50">
        <v>1</v>
      </c>
      <c r="E40" s="51">
        <v>50000000</v>
      </c>
      <c r="F40" s="52">
        <f t="shared" ref="F40:F44" si="8">C40*D40*E40</f>
        <v>50000000</v>
      </c>
      <c r="G40" s="53"/>
      <c r="H40" s="54">
        <f t="shared" si="7"/>
        <v>50000000</v>
      </c>
      <c r="I40" s="54">
        <f t="shared" si="5"/>
        <v>94339.622641509428</v>
      </c>
      <c r="J40" s="21"/>
    </row>
    <row r="41" spans="1:10" ht="33" customHeight="1" thickBot="1" x14ac:dyDescent="0.3">
      <c r="A41" s="244" t="s">
        <v>75</v>
      </c>
      <c r="B41" s="22" t="s">
        <v>141</v>
      </c>
      <c r="C41" s="23">
        <v>1</v>
      </c>
      <c r="D41" s="23" t="s">
        <v>152</v>
      </c>
      <c r="E41" s="32">
        <v>9500000</v>
      </c>
      <c r="F41" s="52">
        <f>E41</f>
        <v>9500000</v>
      </c>
      <c r="G41" s="55"/>
      <c r="H41" s="54">
        <f t="shared" si="7"/>
        <v>9500000</v>
      </c>
      <c r="I41" s="54">
        <f t="shared" si="5"/>
        <v>17924.528301886792</v>
      </c>
      <c r="J41" s="174"/>
    </row>
    <row r="42" spans="1:10" ht="29.25" thickBot="1" x14ac:dyDescent="0.3">
      <c r="A42" s="255"/>
      <c r="B42" s="22" t="s">
        <v>142</v>
      </c>
      <c r="C42" s="23">
        <v>1</v>
      </c>
      <c r="D42" s="23" t="s">
        <v>152</v>
      </c>
      <c r="E42" s="32">
        <v>2000000</v>
      </c>
      <c r="F42" s="52">
        <f t="shared" ref="F42:F43" si="9">E42</f>
        <v>2000000</v>
      </c>
      <c r="G42" s="55"/>
      <c r="H42" s="54">
        <f t="shared" si="7"/>
        <v>2000000</v>
      </c>
      <c r="I42" s="54">
        <f t="shared" si="5"/>
        <v>3773.5849056603774</v>
      </c>
      <c r="J42" s="174"/>
    </row>
    <row r="43" spans="1:10" ht="29.25" thickBot="1" x14ac:dyDescent="0.3">
      <c r="A43" s="245"/>
      <c r="B43" s="22" t="s">
        <v>143</v>
      </c>
      <c r="C43" s="23">
        <v>1</v>
      </c>
      <c r="D43" s="23" t="s">
        <v>152</v>
      </c>
      <c r="E43" s="32">
        <v>3500000</v>
      </c>
      <c r="F43" s="52">
        <f t="shared" si="9"/>
        <v>3500000</v>
      </c>
      <c r="G43" s="55"/>
      <c r="H43" s="54">
        <f t="shared" si="7"/>
        <v>3500000</v>
      </c>
      <c r="I43" s="54">
        <f t="shared" si="5"/>
        <v>6603.7735849056608</v>
      </c>
      <c r="J43" s="174"/>
    </row>
    <row r="44" spans="1:10" s="6" customFormat="1" ht="29.25" thickBot="1" x14ac:dyDescent="0.3">
      <c r="A44" s="256" t="s">
        <v>76</v>
      </c>
      <c r="B44" s="150" t="s">
        <v>145</v>
      </c>
      <c r="C44" s="151">
        <v>1</v>
      </c>
      <c r="D44" s="108">
        <v>1</v>
      </c>
      <c r="E44" s="109">
        <v>12000000</v>
      </c>
      <c r="F44" s="110">
        <f t="shared" si="8"/>
        <v>12000000</v>
      </c>
      <c r="G44" s="152"/>
      <c r="H44" s="153">
        <f t="shared" si="7"/>
        <v>12000000</v>
      </c>
      <c r="I44" s="153">
        <f t="shared" si="5"/>
        <v>22641.509433962263</v>
      </c>
      <c r="J44" s="70"/>
    </row>
    <row r="45" spans="1:10" s="6" customFormat="1" ht="30.75" customHeight="1" thickBot="1" x14ac:dyDescent="0.3">
      <c r="A45" s="257"/>
      <c r="B45" s="154" t="s">
        <v>144</v>
      </c>
      <c r="C45" s="155">
        <v>1</v>
      </c>
      <c r="D45" s="23" t="s">
        <v>152</v>
      </c>
      <c r="E45" s="156">
        <v>3000000</v>
      </c>
      <c r="F45" s="157">
        <f>C45*E45</f>
        <v>3000000</v>
      </c>
      <c r="G45" s="158"/>
      <c r="H45" s="159">
        <f t="shared" si="7"/>
        <v>3000000</v>
      </c>
      <c r="I45" s="159">
        <f t="shared" si="5"/>
        <v>5660.3773584905657</v>
      </c>
      <c r="J45" s="167"/>
    </row>
    <row r="46" spans="1:10" ht="15.95" customHeight="1" thickBot="1" x14ac:dyDescent="0.3">
      <c r="A46" s="35"/>
      <c r="B46" s="36" t="s">
        <v>8</v>
      </c>
      <c r="C46" s="37"/>
      <c r="D46" s="37"/>
      <c r="E46" s="38"/>
      <c r="F46" s="39">
        <f>SUM(F33:F44)</f>
        <v>272000000</v>
      </c>
      <c r="G46" s="39">
        <f>SUM(G33:G44)</f>
        <v>0</v>
      </c>
      <c r="H46" s="39">
        <f>SUM(H33:H45)</f>
        <v>275000000</v>
      </c>
      <c r="I46" s="39">
        <f t="shared" si="5"/>
        <v>518867.92452830187</v>
      </c>
      <c r="J46" s="63"/>
    </row>
    <row r="47" spans="1:10" ht="17.25" customHeight="1" thickBot="1" x14ac:dyDescent="0.3">
      <c r="A47" s="238" t="s">
        <v>110</v>
      </c>
      <c r="B47" s="239"/>
      <c r="C47" s="239"/>
      <c r="D47" s="239"/>
      <c r="E47" s="239"/>
      <c r="F47" s="239"/>
      <c r="G47" s="239"/>
      <c r="H47" s="239"/>
      <c r="I47" s="239"/>
      <c r="J47" s="240"/>
    </row>
    <row r="48" spans="1:10" ht="29.25" thickBot="1" x14ac:dyDescent="0.3">
      <c r="A48" s="106" t="s">
        <v>87</v>
      </c>
      <c r="B48" s="107" t="s">
        <v>103</v>
      </c>
      <c r="C48" s="108">
        <f>1</f>
        <v>1</v>
      </c>
      <c r="D48" s="108">
        <v>1</v>
      </c>
      <c r="E48" s="109">
        <v>6550000</v>
      </c>
      <c r="F48" s="110">
        <f>C48*D48*E48</f>
        <v>6550000</v>
      </c>
      <c r="G48" s="111"/>
      <c r="H48" s="117">
        <f>+F48+G48</f>
        <v>6550000</v>
      </c>
      <c r="I48" s="117">
        <f t="shared" ref="I48:I51" si="10">H48/530</f>
        <v>12358.490566037735</v>
      </c>
      <c r="J48" s="177"/>
    </row>
    <row r="49" spans="1:10" ht="33" customHeight="1" thickBot="1" x14ac:dyDescent="0.3">
      <c r="A49" s="250" t="s">
        <v>88</v>
      </c>
      <c r="B49" s="22" t="s">
        <v>136</v>
      </c>
      <c r="C49" s="23">
        <v>1</v>
      </c>
      <c r="D49" s="23">
        <v>1</v>
      </c>
      <c r="E49" s="32">
        <v>1000000</v>
      </c>
      <c r="F49" s="25">
        <f>C49*D49*E49</f>
        <v>1000000</v>
      </c>
      <c r="G49" s="26"/>
      <c r="H49" s="54">
        <f>F49+G49</f>
        <v>1000000</v>
      </c>
      <c r="I49" s="54">
        <f t="shared" si="10"/>
        <v>1886.7924528301887</v>
      </c>
      <c r="J49" s="62"/>
    </row>
    <row r="50" spans="1:10" ht="33" customHeight="1" thickBot="1" x14ac:dyDescent="0.3">
      <c r="A50" s="251"/>
      <c r="B50" s="22" t="s">
        <v>151</v>
      </c>
      <c r="C50" s="23">
        <v>1</v>
      </c>
      <c r="D50" s="23">
        <v>1</v>
      </c>
      <c r="E50" s="32">
        <v>1350000</v>
      </c>
      <c r="F50" s="25">
        <f>C50*D50*E50</f>
        <v>1350000</v>
      </c>
      <c r="G50" s="26"/>
      <c r="H50" s="54">
        <f>F50+G50</f>
        <v>1350000</v>
      </c>
      <c r="I50" s="54">
        <f t="shared" si="10"/>
        <v>2547.1698113207549</v>
      </c>
      <c r="J50" s="62"/>
    </row>
    <row r="51" spans="1:10" ht="15.95" customHeight="1" thickBot="1" x14ac:dyDescent="0.3">
      <c r="A51" s="64"/>
      <c r="B51" s="65" t="s">
        <v>9</v>
      </c>
      <c r="C51" s="66"/>
      <c r="D51" s="66"/>
      <c r="E51" s="67"/>
      <c r="F51" s="68"/>
      <c r="G51" s="68"/>
      <c r="H51" s="40">
        <f>SUM(H48:H50)</f>
        <v>8900000</v>
      </c>
      <c r="I51" s="40">
        <f t="shared" si="10"/>
        <v>16792.452830188678</v>
      </c>
      <c r="J51" s="41"/>
    </row>
    <row r="52" spans="1:10" ht="17.25" customHeight="1" thickBot="1" x14ac:dyDescent="0.3">
      <c r="A52" s="233" t="s">
        <v>22</v>
      </c>
      <c r="B52" s="234"/>
      <c r="C52" s="234"/>
      <c r="D52" s="234"/>
      <c r="E52" s="234"/>
      <c r="F52" s="234"/>
      <c r="G52" s="234"/>
      <c r="H52" s="234"/>
      <c r="I52" s="235"/>
      <c r="J52" s="236"/>
    </row>
    <row r="53" spans="1:10" ht="15.95" customHeight="1" thickBot="1" x14ac:dyDescent="0.3">
      <c r="A53" s="19" t="s">
        <v>89</v>
      </c>
      <c r="B53" s="79" t="s">
        <v>30</v>
      </c>
      <c r="C53" s="80">
        <v>1</v>
      </c>
      <c r="D53" s="80" t="s">
        <v>152</v>
      </c>
      <c r="E53" s="99">
        <v>2000000</v>
      </c>
      <c r="F53" s="32">
        <f>C53*E53</f>
        <v>2000000</v>
      </c>
      <c r="G53" s="100"/>
      <c r="H53" s="101">
        <f t="shared" ref="H53:H60" si="11">+F53+G53</f>
        <v>2000000</v>
      </c>
      <c r="I53" s="161">
        <f t="shared" ref="I53:I62" si="12">H53/530</f>
        <v>3773.5849056603774</v>
      </c>
      <c r="J53" s="72"/>
    </row>
    <row r="54" spans="1:10" ht="15.95" customHeight="1" thickBot="1" x14ac:dyDescent="0.3">
      <c r="A54" s="19" t="s">
        <v>90</v>
      </c>
      <c r="B54" s="22" t="s">
        <v>28</v>
      </c>
      <c r="C54" s="23">
        <v>1</v>
      </c>
      <c r="D54" s="23">
        <v>6</v>
      </c>
      <c r="E54" s="32">
        <v>200000</v>
      </c>
      <c r="F54" s="32">
        <f t="shared" ref="F54:F59" si="13">C54*D54*E54</f>
        <v>1200000</v>
      </c>
      <c r="G54" s="73"/>
      <c r="H54" s="71">
        <f t="shared" si="11"/>
        <v>1200000</v>
      </c>
      <c r="I54" s="101">
        <f t="shared" si="12"/>
        <v>2264.1509433962265</v>
      </c>
      <c r="J54" s="74"/>
    </row>
    <row r="55" spans="1:10" ht="15.95" customHeight="1" thickBot="1" x14ac:dyDescent="0.3">
      <c r="A55" s="19" t="s">
        <v>91</v>
      </c>
      <c r="B55" s="22" t="s">
        <v>124</v>
      </c>
      <c r="C55" s="23">
        <v>1</v>
      </c>
      <c r="D55" s="23" t="s">
        <v>152</v>
      </c>
      <c r="E55" s="32">
        <v>2230000</v>
      </c>
      <c r="F55" s="32">
        <f>C55*E55</f>
        <v>2230000</v>
      </c>
      <c r="G55" s="73"/>
      <c r="H55" s="71">
        <f t="shared" si="11"/>
        <v>2230000</v>
      </c>
      <c r="I55" s="71">
        <f t="shared" si="12"/>
        <v>4207.5471698113206</v>
      </c>
      <c r="J55" s="74"/>
    </row>
    <row r="56" spans="1:10" ht="15.95" customHeight="1" thickBot="1" x14ac:dyDescent="0.3">
      <c r="A56" s="19" t="s">
        <v>92</v>
      </c>
      <c r="B56" s="22" t="s">
        <v>105</v>
      </c>
      <c r="C56" s="23">
        <v>1</v>
      </c>
      <c r="D56" s="23" t="s">
        <v>152</v>
      </c>
      <c r="E56" s="32">
        <v>3500000</v>
      </c>
      <c r="F56" s="32">
        <f>C56*E56</f>
        <v>3500000</v>
      </c>
      <c r="G56" s="73"/>
      <c r="H56" s="71">
        <f t="shared" ref="H56" si="14">+F56+G56</f>
        <v>3500000</v>
      </c>
      <c r="I56" s="71">
        <f t="shared" si="12"/>
        <v>6603.7735849056608</v>
      </c>
      <c r="J56" s="74"/>
    </row>
    <row r="57" spans="1:10" ht="15.95" customHeight="1" thickBot="1" x14ac:dyDescent="0.3">
      <c r="A57" s="19" t="s">
        <v>93</v>
      </c>
      <c r="B57" s="22" t="s">
        <v>126</v>
      </c>
      <c r="C57" s="23">
        <v>1</v>
      </c>
      <c r="D57" s="23">
        <v>1</v>
      </c>
      <c r="E57" s="32">
        <v>2000000</v>
      </c>
      <c r="F57" s="32">
        <f t="shared" si="13"/>
        <v>2000000</v>
      </c>
      <c r="G57" s="73"/>
      <c r="H57" s="71">
        <f t="shared" si="11"/>
        <v>2000000</v>
      </c>
      <c r="I57" s="71">
        <f t="shared" si="12"/>
        <v>3773.5849056603774</v>
      </c>
      <c r="J57" s="74"/>
    </row>
    <row r="58" spans="1:10" ht="15.95" customHeight="1" thickBot="1" x14ac:dyDescent="0.3">
      <c r="A58" s="19" t="s">
        <v>94</v>
      </c>
      <c r="B58" s="22" t="s">
        <v>44</v>
      </c>
      <c r="C58" s="23">
        <v>1</v>
      </c>
      <c r="D58" s="23">
        <v>1</v>
      </c>
      <c r="E58" s="32">
        <v>600000</v>
      </c>
      <c r="F58" s="32">
        <f t="shared" si="13"/>
        <v>600000</v>
      </c>
      <c r="G58" s="73"/>
      <c r="H58" s="71">
        <f t="shared" si="11"/>
        <v>600000</v>
      </c>
      <c r="I58" s="71">
        <f t="shared" si="12"/>
        <v>1132.0754716981132</v>
      </c>
      <c r="J58" s="74"/>
    </row>
    <row r="59" spans="1:10" ht="15.95" customHeight="1" thickBot="1" x14ac:dyDescent="0.3">
      <c r="A59" s="19" t="s">
        <v>95</v>
      </c>
      <c r="B59" s="22" t="s">
        <v>125</v>
      </c>
      <c r="C59" s="23">
        <v>1</v>
      </c>
      <c r="D59" s="23">
        <v>1</v>
      </c>
      <c r="E59" s="32">
        <v>3000000</v>
      </c>
      <c r="F59" s="32">
        <f t="shared" si="13"/>
        <v>3000000</v>
      </c>
      <c r="G59" s="73"/>
      <c r="H59" s="71">
        <f t="shared" si="11"/>
        <v>3000000</v>
      </c>
      <c r="I59" s="71">
        <f t="shared" si="12"/>
        <v>5660.3773584905657</v>
      </c>
      <c r="J59" s="74"/>
    </row>
    <row r="60" spans="1:10" s="6" customFormat="1" ht="15.95" customHeight="1" thickBot="1" x14ac:dyDescent="0.3">
      <c r="A60" s="19" t="s">
        <v>96</v>
      </c>
      <c r="B60" s="22" t="s">
        <v>29</v>
      </c>
      <c r="C60" s="23">
        <v>1</v>
      </c>
      <c r="D60" s="23" t="s">
        <v>152</v>
      </c>
      <c r="E60" s="32">
        <v>3500000</v>
      </c>
      <c r="F60" s="32">
        <f>C60*E60</f>
        <v>3500000</v>
      </c>
      <c r="G60" s="73"/>
      <c r="H60" s="71">
        <f t="shared" si="11"/>
        <v>3500000</v>
      </c>
      <c r="I60" s="71">
        <f t="shared" si="12"/>
        <v>6603.7735849056608</v>
      </c>
      <c r="J60" s="74"/>
    </row>
    <row r="61" spans="1:10" s="8" customFormat="1" ht="15.95" customHeight="1" thickBot="1" x14ac:dyDescent="0.55000000000000004">
      <c r="A61" s="75"/>
      <c r="B61" s="36" t="s">
        <v>7</v>
      </c>
      <c r="C61" s="37"/>
      <c r="D61" s="37"/>
      <c r="E61" s="38"/>
      <c r="F61" s="39">
        <f>SUM(F53:F60)</f>
        <v>18030000</v>
      </c>
      <c r="G61" s="39">
        <f>SUM(G53:G60)</f>
        <v>0</v>
      </c>
      <c r="H61" s="76">
        <f>SUM(H53:H60)</f>
        <v>18030000</v>
      </c>
      <c r="I61" s="76">
        <f t="shared" si="12"/>
        <v>34018.867924528298</v>
      </c>
      <c r="J61" s="77"/>
    </row>
    <row r="62" spans="1:10" ht="21.75" customHeight="1" thickBot="1" x14ac:dyDescent="0.3">
      <c r="A62" s="233" t="s">
        <v>164</v>
      </c>
      <c r="B62" s="237"/>
      <c r="C62" s="102"/>
      <c r="D62" s="102"/>
      <c r="E62" s="103"/>
      <c r="F62" s="104"/>
      <c r="G62" s="104"/>
      <c r="H62" s="105">
        <f>H31+H46+H51+H61</f>
        <v>510874255</v>
      </c>
      <c r="I62" s="105">
        <f t="shared" si="12"/>
        <v>963913.6886792453</v>
      </c>
      <c r="J62" s="78"/>
    </row>
    <row r="64" spans="1:10" x14ac:dyDescent="0.25">
      <c r="B64" s="91" t="s">
        <v>155</v>
      </c>
    </row>
    <row r="65" spans="1:9" x14ac:dyDescent="0.25">
      <c r="F65" s="95"/>
    </row>
    <row r="66" spans="1:9" x14ac:dyDescent="0.25">
      <c r="A66" s="98"/>
    </row>
    <row r="67" spans="1:9" x14ac:dyDescent="0.25">
      <c r="F67" s="95"/>
    </row>
    <row r="68" spans="1:9" x14ac:dyDescent="0.25">
      <c r="F68" s="95"/>
      <c r="H68" s="96"/>
      <c r="I68" s="96"/>
    </row>
  </sheetData>
  <mergeCells count="14">
    <mergeCell ref="A62:B62"/>
    <mergeCell ref="A25:A26"/>
    <mergeCell ref="A36:A37"/>
    <mergeCell ref="A41:A43"/>
    <mergeCell ref="A44:A45"/>
    <mergeCell ref="A2:J2"/>
    <mergeCell ref="A52:J52"/>
    <mergeCell ref="A47:J47"/>
    <mergeCell ref="A32:J32"/>
    <mergeCell ref="A5:J5"/>
    <mergeCell ref="J27:J30"/>
    <mergeCell ref="A3:J3"/>
    <mergeCell ref="A49:A50"/>
    <mergeCell ref="A6:A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5"/>
  <sheetViews>
    <sheetView tabSelected="1" topLeftCell="A4" zoomScale="80" zoomScaleNormal="80" zoomScaleSheetLayoutView="50" workbookViewId="0">
      <selection activeCell="F27" sqref="F27"/>
    </sheetView>
  </sheetViews>
  <sheetFormatPr baseColWidth="10" defaultColWidth="9.140625" defaultRowHeight="15.75" x14ac:dyDescent="0.25"/>
  <cols>
    <col min="1" max="1" width="6.42578125" style="97" customWidth="1"/>
    <col min="2" max="2" width="65.28515625" style="91" customWidth="1"/>
    <col min="3" max="3" width="10.85546875" style="92" customWidth="1"/>
    <col min="4" max="4" width="12.7109375" style="92" customWidth="1"/>
    <col min="5" max="5" width="17.7109375" style="93" customWidth="1"/>
    <col min="6" max="6" width="15.7109375" style="91" bestFit="1" customWidth="1"/>
    <col min="7" max="7" width="14.140625" style="94" bestFit="1" customWidth="1"/>
    <col min="8" max="8" width="22" style="94" bestFit="1" customWidth="1"/>
    <col min="9" max="9" width="21.7109375" style="94" bestFit="1" customWidth="1"/>
    <col min="10" max="10" width="16.28515625" style="94" hidden="1" customWidth="1"/>
    <col min="11" max="11" width="38" style="91" customWidth="1"/>
    <col min="12" max="12" width="9.140625" style="5"/>
    <col min="13" max="13" width="16.42578125" style="5" bestFit="1" customWidth="1"/>
    <col min="14" max="16384" width="9.140625" style="5"/>
  </cols>
  <sheetData>
    <row r="1" spans="1:11" ht="9" customHeight="1" thickBot="1" x14ac:dyDescent="0.3">
      <c r="A1" s="12"/>
      <c r="B1" s="1"/>
      <c r="C1" s="4"/>
      <c r="D1" s="4"/>
      <c r="E1" s="3"/>
      <c r="F1" s="1"/>
      <c r="G1" s="2"/>
      <c r="H1" s="2"/>
      <c r="I1" s="2"/>
      <c r="J1" s="2"/>
      <c r="K1" s="1"/>
    </row>
    <row r="2" spans="1:11" ht="81.75" customHeight="1" thickBot="1" x14ac:dyDescent="0.3">
      <c r="A2" s="225" t="s">
        <v>100</v>
      </c>
      <c r="B2" s="226"/>
      <c r="C2" s="226"/>
      <c r="D2" s="226"/>
      <c r="E2" s="226"/>
      <c r="F2" s="226"/>
      <c r="G2" s="226"/>
      <c r="H2" s="226"/>
      <c r="I2" s="226"/>
      <c r="J2" s="226"/>
      <c r="K2" s="227"/>
    </row>
    <row r="3" spans="1:11" ht="47.25" customHeight="1" thickBot="1" x14ac:dyDescent="0.3">
      <c r="A3" s="228" t="s">
        <v>166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ht="36.75" customHeight="1" thickBot="1" x14ac:dyDescent="0.3">
      <c r="A4" s="86" t="s">
        <v>0</v>
      </c>
      <c r="B4" s="86" t="s">
        <v>5</v>
      </c>
      <c r="C4" s="86" t="s">
        <v>35</v>
      </c>
      <c r="D4" s="86" t="s">
        <v>37</v>
      </c>
      <c r="E4" s="87" t="s">
        <v>36</v>
      </c>
      <c r="F4" s="88" t="s">
        <v>111</v>
      </c>
      <c r="G4" s="89" t="s">
        <v>111</v>
      </c>
      <c r="H4" s="90" t="s">
        <v>153</v>
      </c>
      <c r="I4" s="90" t="s">
        <v>154</v>
      </c>
      <c r="J4" s="86" t="s">
        <v>128</v>
      </c>
      <c r="K4" s="86" t="s">
        <v>10</v>
      </c>
    </row>
    <row r="5" spans="1:11" ht="17.850000000000001" customHeight="1" thickBot="1" x14ac:dyDescent="0.3">
      <c r="A5" s="230" t="s">
        <v>3</v>
      </c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15.95" customHeight="1" thickBot="1" x14ac:dyDescent="0.3">
      <c r="A6" s="241" t="s">
        <v>45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</row>
    <row r="7" spans="1:11" ht="15.95" customHeight="1" thickBot="1" x14ac:dyDescent="0.3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5.95" customHeight="1" thickBot="1" x14ac:dyDescent="0.3">
      <c r="A8" s="15"/>
      <c r="B8" s="9" t="s">
        <v>113</v>
      </c>
      <c r="C8" s="16"/>
      <c r="D8" s="16"/>
      <c r="E8" s="16"/>
      <c r="F8" s="16"/>
      <c r="G8" s="10"/>
      <c r="H8" s="17">
        <f>SUM(H7)</f>
        <v>0</v>
      </c>
      <c r="I8" s="17">
        <f>SUM(I7)</f>
        <v>0</v>
      </c>
      <c r="J8" s="18"/>
      <c r="K8" s="18"/>
    </row>
    <row r="9" spans="1:11" ht="15.95" customHeight="1" thickBot="1" x14ac:dyDescent="0.3">
      <c r="A9" s="258" t="s">
        <v>46</v>
      </c>
      <c r="B9" s="259"/>
      <c r="C9" s="259"/>
      <c r="D9" s="259"/>
      <c r="E9" s="259"/>
      <c r="F9" s="259"/>
      <c r="G9" s="259"/>
      <c r="H9" s="259"/>
      <c r="I9" s="259"/>
      <c r="J9" s="259"/>
      <c r="K9" s="260"/>
    </row>
    <row r="10" spans="1:11" thickBot="1" x14ac:dyDescent="0.3">
      <c r="A10" s="252" t="s">
        <v>47</v>
      </c>
      <c r="B10" s="184" t="s">
        <v>129</v>
      </c>
      <c r="C10" s="185">
        <v>1</v>
      </c>
      <c r="D10" s="185" t="s">
        <v>152</v>
      </c>
      <c r="E10" s="186">
        <v>800000</v>
      </c>
      <c r="F10" s="187">
        <f>C10*E10</f>
        <v>800000</v>
      </c>
      <c r="G10" s="188"/>
      <c r="H10" s="189">
        <f>+F10+G10</f>
        <v>800000</v>
      </c>
      <c r="I10" s="190">
        <f>H10/530</f>
        <v>1509.433962264151</v>
      </c>
      <c r="J10" s="129">
        <v>6204</v>
      </c>
      <c r="K10" s="20"/>
    </row>
    <row r="11" spans="1:11" ht="30" customHeight="1" thickBot="1" x14ac:dyDescent="0.3">
      <c r="A11" s="253"/>
      <c r="B11" s="191" t="s">
        <v>130</v>
      </c>
      <c r="C11" s="80">
        <v>1</v>
      </c>
      <c r="D11" s="23" t="s">
        <v>152</v>
      </c>
      <c r="E11" s="81">
        <v>2200000</v>
      </c>
      <c r="F11" s="45">
        <f>C11*E11</f>
        <v>2200000</v>
      </c>
      <c r="G11" s="82"/>
      <c r="H11" s="83">
        <f>+F11+G11</f>
        <v>2200000</v>
      </c>
      <c r="I11" s="192">
        <f t="shared" ref="I11:I36" si="0">H11/530</f>
        <v>4150.9433962264147</v>
      </c>
      <c r="J11" s="129">
        <v>6499</v>
      </c>
      <c r="K11" s="21"/>
    </row>
    <row r="12" spans="1:11" ht="15.95" customHeight="1" thickBot="1" x14ac:dyDescent="0.3">
      <c r="A12" s="254"/>
      <c r="B12" s="191" t="s">
        <v>131</v>
      </c>
      <c r="C12" s="80">
        <v>1</v>
      </c>
      <c r="D12" s="23" t="s">
        <v>152</v>
      </c>
      <c r="E12" s="81">
        <v>2000000</v>
      </c>
      <c r="F12" s="45">
        <f>C12*E12</f>
        <v>2000000</v>
      </c>
      <c r="G12" s="82"/>
      <c r="H12" s="83">
        <f>+F12+G12</f>
        <v>2000000</v>
      </c>
      <c r="I12" s="192">
        <f t="shared" si="0"/>
        <v>3773.5849056603774</v>
      </c>
      <c r="J12" s="129">
        <v>6340</v>
      </c>
      <c r="K12" s="21"/>
    </row>
    <row r="13" spans="1:11" ht="33.75" customHeight="1" thickBot="1" x14ac:dyDescent="0.3">
      <c r="A13" s="183" t="s">
        <v>48</v>
      </c>
      <c r="B13" s="193" t="s">
        <v>133</v>
      </c>
      <c r="C13" s="194">
        <v>1</v>
      </c>
      <c r="D13" s="194">
        <v>1</v>
      </c>
      <c r="E13" s="195">
        <f>E10</f>
        <v>800000</v>
      </c>
      <c r="F13" s="196">
        <f t="shared" ref="F13:F34" si="1">C13*D13*E13</f>
        <v>800000</v>
      </c>
      <c r="G13" s="197"/>
      <c r="H13" s="198">
        <f t="shared" ref="H13:H34" si="2">+F13+G13</f>
        <v>800000</v>
      </c>
      <c r="I13" s="199">
        <f t="shared" si="0"/>
        <v>1509.433962264151</v>
      </c>
      <c r="J13" s="129">
        <v>6340</v>
      </c>
      <c r="K13" s="21"/>
    </row>
    <row r="14" spans="1:11" ht="15.95" customHeight="1" thickBot="1" x14ac:dyDescent="0.3">
      <c r="A14" s="19" t="s">
        <v>49</v>
      </c>
      <c r="B14" s="79" t="s">
        <v>132</v>
      </c>
      <c r="C14" s="80">
        <v>1</v>
      </c>
      <c r="D14" s="80">
        <v>12</v>
      </c>
      <c r="E14" s="81">
        <f>100000</f>
        <v>100000</v>
      </c>
      <c r="F14" s="45">
        <f t="shared" si="1"/>
        <v>1200000</v>
      </c>
      <c r="G14" s="82"/>
      <c r="H14" s="83">
        <f t="shared" si="2"/>
        <v>1200000</v>
      </c>
      <c r="I14" s="83">
        <f t="shared" si="0"/>
        <v>2264.1509433962265</v>
      </c>
      <c r="J14" s="129">
        <v>6340</v>
      </c>
      <c r="K14" s="21"/>
    </row>
    <row r="15" spans="1:11" ht="15.95" customHeight="1" thickBot="1" x14ac:dyDescent="0.3">
      <c r="A15" s="19" t="s">
        <v>50</v>
      </c>
      <c r="B15" s="22" t="s">
        <v>13</v>
      </c>
      <c r="C15" s="23">
        <v>1</v>
      </c>
      <c r="D15" s="23">
        <v>12</v>
      </c>
      <c r="E15" s="24">
        <v>8200000</v>
      </c>
      <c r="F15" s="45">
        <f t="shared" si="1"/>
        <v>98400000</v>
      </c>
      <c r="G15" s="26"/>
      <c r="H15" s="83">
        <f t="shared" si="2"/>
        <v>98400000</v>
      </c>
      <c r="I15" s="83">
        <f t="shared" si="0"/>
        <v>185660.37735849057</v>
      </c>
      <c r="J15" s="129">
        <v>6500</v>
      </c>
      <c r="K15" s="28"/>
    </row>
    <row r="16" spans="1:11" ht="15.95" customHeight="1" thickBot="1" x14ac:dyDescent="0.3">
      <c r="A16" s="19" t="s">
        <v>51</v>
      </c>
      <c r="B16" s="22" t="s">
        <v>24</v>
      </c>
      <c r="C16" s="23">
        <v>1</v>
      </c>
      <c r="D16" s="23">
        <v>4</v>
      </c>
      <c r="E16" s="24">
        <v>4300000</v>
      </c>
      <c r="F16" s="45">
        <f t="shared" si="1"/>
        <v>17200000</v>
      </c>
      <c r="G16" s="26"/>
      <c r="H16" s="83">
        <f t="shared" si="2"/>
        <v>17200000</v>
      </c>
      <c r="I16" s="83">
        <f t="shared" si="0"/>
        <v>32452.830188679247</v>
      </c>
      <c r="J16" s="129">
        <v>6508</v>
      </c>
      <c r="K16" s="28"/>
    </row>
    <row r="17" spans="1:11" ht="15.95" customHeight="1" thickBot="1" x14ac:dyDescent="0.3">
      <c r="A17" s="19" t="s">
        <v>52</v>
      </c>
      <c r="B17" s="22" t="s">
        <v>21</v>
      </c>
      <c r="C17" s="23">
        <v>1</v>
      </c>
      <c r="D17" s="23">
        <v>1</v>
      </c>
      <c r="E17" s="24">
        <v>11064255</v>
      </c>
      <c r="F17" s="45">
        <f t="shared" si="1"/>
        <v>11064255</v>
      </c>
      <c r="G17" s="26"/>
      <c r="H17" s="83">
        <f t="shared" si="2"/>
        <v>11064255</v>
      </c>
      <c r="I17" s="83">
        <f t="shared" si="0"/>
        <v>20875.952830188678</v>
      </c>
      <c r="J17" s="129">
        <v>6500</v>
      </c>
      <c r="K17" s="28"/>
    </row>
    <row r="18" spans="1:11" ht="15.95" customHeight="1" thickBot="1" x14ac:dyDescent="0.3">
      <c r="A18" s="19" t="s">
        <v>53</v>
      </c>
      <c r="B18" s="22" t="s">
        <v>18</v>
      </c>
      <c r="C18" s="23">
        <v>1</v>
      </c>
      <c r="D18" s="23">
        <v>1</v>
      </c>
      <c r="E18" s="24">
        <v>10000000</v>
      </c>
      <c r="F18" s="45">
        <f t="shared" si="1"/>
        <v>10000000</v>
      </c>
      <c r="G18" s="29"/>
      <c r="H18" s="83">
        <f t="shared" si="2"/>
        <v>10000000</v>
      </c>
      <c r="I18" s="83">
        <f t="shared" si="0"/>
        <v>18867.924528301886</v>
      </c>
      <c r="J18" s="129">
        <v>6399</v>
      </c>
      <c r="K18" s="21"/>
    </row>
    <row r="19" spans="1:11" ht="15.95" customHeight="1" thickBot="1" x14ac:dyDescent="0.3">
      <c r="A19" s="19" t="s">
        <v>54</v>
      </c>
      <c r="B19" s="22" t="s">
        <v>19</v>
      </c>
      <c r="C19" s="23">
        <f>1</f>
        <v>1</v>
      </c>
      <c r="D19" s="23">
        <v>4</v>
      </c>
      <c r="E19" s="24">
        <f>3500000/4</f>
        <v>875000</v>
      </c>
      <c r="F19" s="45">
        <f t="shared" si="1"/>
        <v>3500000</v>
      </c>
      <c r="G19" s="29"/>
      <c r="H19" s="83">
        <f t="shared" si="2"/>
        <v>3500000</v>
      </c>
      <c r="I19" s="83">
        <f t="shared" si="0"/>
        <v>6603.7735849056608</v>
      </c>
      <c r="J19" s="129">
        <v>6399</v>
      </c>
      <c r="K19" s="21"/>
    </row>
    <row r="20" spans="1:11" ht="15.95" customHeight="1" thickBot="1" x14ac:dyDescent="0.3">
      <c r="A20" s="19" t="s">
        <v>55</v>
      </c>
      <c r="B20" s="22" t="s">
        <v>20</v>
      </c>
      <c r="C20" s="23">
        <v>1</v>
      </c>
      <c r="D20" s="23" t="s">
        <v>152</v>
      </c>
      <c r="E20" s="24">
        <v>5000000</v>
      </c>
      <c r="F20" s="60">
        <f>C20*E20</f>
        <v>5000000</v>
      </c>
      <c r="G20" s="29"/>
      <c r="H20" s="83">
        <f t="shared" si="2"/>
        <v>5000000</v>
      </c>
      <c r="I20" s="83">
        <f t="shared" si="0"/>
        <v>9433.9622641509432</v>
      </c>
      <c r="J20" s="129">
        <v>6394</v>
      </c>
      <c r="K20" s="21"/>
    </row>
    <row r="21" spans="1:11" ht="15.95" customHeight="1" thickBot="1" x14ac:dyDescent="0.3">
      <c r="A21" s="19" t="s">
        <v>56</v>
      </c>
      <c r="B21" s="22" t="s">
        <v>11</v>
      </c>
      <c r="C21" s="23">
        <v>1</v>
      </c>
      <c r="D21" s="23" t="s">
        <v>152</v>
      </c>
      <c r="E21" s="24">
        <v>10000000</v>
      </c>
      <c r="F21" s="60">
        <f t="shared" ref="F21:F22" si="3">C21*E21</f>
        <v>10000000</v>
      </c>
      <c r="G21" s="26"/>
      <c r="H21" s="83">
        <f t="shared" si="2"/>
        <v>10000000</v>
      </c>
      <c r="I21" s="83">
        <f t="shared" si="0"/>
        <v>18867.924528301886</v>
      </c>
      <c r="J21" s="129">
        <v>6332</v>
      </c>
      <c r="K21" s="21"/>
    </row>
    <row r="22" spans="1:11" ht="15.95" customHeight="1" thickBot="1" x14ac:dyDescent="0.3">
      <c r="A22" s="19" t="s">
        <v>57</v>
      </c>
      <c r="B22" s="22" t="s">
        <v>2</v>
      </c>
      <c r="C22" s="23">
        <v>1</v>
      </c>
      <c r="D22" s="23" t="s">
        <v>152</v>
      </c>
      <c r="E22" s="24">
        <v>6000000</v>
      </c>
      <c r="F22" s="60">
        <f t="shared" si="3"/>
        <v>6000000</v>
      </c>
      <c r="G22" s="26"/>
      <c r="H22" s="83">
        <f t="shared" si="2"/>
        <v>6000000</v>
      </c>
      <c r="I22" s="83">
        <f t="shared" si="0"/>
        <v>11320.754716981131</v>
      </c>
      <c r="J22" s="129">
        <v>6495</v>
      </c>
      <c r="K22" s="30"/>
    </row>
    <row r="23" spans="1:11" ht="15.95" customHeight="1" thickBot="1" x14ac:dyDescent="0.3">
      <c r="A23" s="19" t="s">
        <v>58</v>
      </c>
      <c r="B23" s="22" t="s">
        <v>25</v>
      </c>
      <c r="C23" s="23">
        <v>1</v>
      </c>
      <c r="D23" s="23">
        <v>1</v>
      </c>
      <c r="E23" s="24">
        <v>4200000</v>
      </c>
      <c r="F23" s="45">
        <f t="shared" si="1"/>
        <v>4200000</v>
      </c>
      <c r="G23" s="26"/>
      <c r="H23" s="83">
        <f t="shared" si="2"/>
        <v>4200000</v>
      </c>
      <c r="I23" s="83">
        <f t="shared" si="0"/>
        <v>7924.5283018867922</v>
      </c>
      <c r="J23" s="129">
        <v>6401</v>
      </c>
      <c r="K23" s="21"/>
    </row>
    <row r="24" spans="1:11" ht="15.95" customHeight="1" thickBot="1" x14ac:dyDescent="0.3">
      <c r="A24" s="19" t="s">
        <v>59</v>
      </c>
      <c r="B24" s="22" t="s">
        <v>16</v>
      </c>
      <c r="C24" s="23">
        <v>2</v>
      </c>
      <c r="D24" s="23">
        <v>4</v>
      </c>
      <c r="E24" s="24">
        <v>1000000</v>
      </c>
      <c r="F24" s="45">
        <f t="shared" si="1"/>
        <v>8000000</v>
      </c>
      <c r="G24" s="29"/>
      <c r="H24" s="83">
        <f t="shared" si="2"/>
        <v>8000000</v>
      </c>
      <c r="I24" s="83">
        <f t="shared" si="0"/>
        <v>15094.33962264151</v>
      </c>
      <c r="J24" s="129">
        <v>6326</v>
      </c>
      <c r="K24" s="31"/>
    </row>
    <row r="25" spans="1:11" ht="15.95" customHeight="1" thickBot="1" x14ac:dyDescent="0.3">
      <c r="A25" s="19" t="s">
        <v>60</v>
      </c>
      <c r="B25" s="22" t="s">
        <v>43</v>
      </c>
      <c r="C25" s="23">
        <v>1</v>
      </c>
      <c r="D25" s="23">
        <v>2</v>
      </c>
      <c r="E25" s="24">
        <v>590000</v>
      </c>
      <c r="F25" s="45">
        <f t="shared" si="1"/>
        <v>1180000</v>
      </c>
      <c r="G25" s="29"/>
      <c r="H25" s="83">
        <f t="shared" si="2"/>
        <v>1180000</v>
      </c>
      <c r="I25" s="83">
        <f t="shared" si="0"/>
        <v>2226.4150943396226</v>
      </c>
      <c r="J25" s="129">
        <v>6329</v>
      </c>
      <c r="K25" s="31"/>
    </row>
    <row r="26" spans="1:11" ht="15.95" customHeight="1" thickBot="1" x14ac:dyDescent="0.3">
      <c r="A26" s="19" t="s">
        <v>61</v>
      </c>
      <c r="B26" s="22" t="s">
        <v>17</v>
      </c>
      <c r="C26" s="23">
        <v>1</v>
      </c>
      <c r="D26" s="23">
        <v>4</v>
      </c>
      <c r="E26" s="24">
        <v>150000</v>
      </c>
      <c r="F26" s="45">
        <f t="shared" si="1"/>
        <v>600000</v>
      </c>
      <c r="G26" s="29"/>
      <c r="H26" s="83">
        <f t="shared" si="2"/>
        <v>600000</v>
      </c>
      <c r="I26" s="83">
        <f t="shared" si="0"/>
        <v>1132.0754716981132</v>
      </c>
      <c r="J26" s="129">
        <v>6329</v>
      </c>
      <c r="K26" s="31"/>
    </row>
    <row r="27" spans="1:11" ht="15.95" customHeight="1" thickBot="1" x14ac:dyDescent="0.3">
      <c r="A27" s="19" t="s">
        <v>62</v>
      </c>
      <c r="B27" s="22" t="s">
        <v>26</v>
      </c>
      <c r="C27" s="23">
        <v>1</v>
      </c>
      <c r="D27" s="23">
        <v>1</v>
      </c>
      <c r="E27" s="24">
        <v>2500000</v>
      </c>
      <c r="F27" s="45">
        <f t="shared" si="1"/>
        <v>2500000</v>
      </c>
      <c r="G27" s="29"/>
      <c r="H27" s="83">
        <f t="shared" si="2"/>
        <v>2500000</v>
      </c>
      <c r="I27" s="83">
        <f t="shared" si="0"/>
        <v>4716.9811320754716</v>
      </c>
      <c r="J27" s="129">
        <v>6190</v>
      </c>
      <c r="K27" s="31"/>
    </row>
    <row r="28" spans="1:11" ht="15.95" customHeight="1" thickBot="1" x14ac:dyDescent="0.3">
      <c r="A28" s="19" t="s">
        <v>63</v>
      </c>
      <c r="B28" s="22" t="s">
        <v>27</v>
      </c>
      <c r="C28" s="23">
        <v>1</v>
      </c>
      <c r="D28" s="23">
        <v>1</v>
      </c>
      <c r="E28" s="24">
        <v>2500000</v>
      </c>
      <c r="F28" s="45">
        <f t="shared" si="1"/>
        <v>2500000</v>
      </c>
      <c r="G28" s="29"/>
      <c r="H28" s="83">
        <f t="shared" si="2"/>
        <v>2500000</v>
      </c>
      <c r="I28" s="83">
        <f t="shared" si="0"/>
        <v>4716.9811320754716</v>
      </c>
      <c r="J28" s="129">
        <v>6191</v>
      </c>
      <c r="K28" s="31"/>
    </row>
    <row r="29" spans="1:11" ht="15.95" customHeight="1" thickBot="1" x14ac:dyDescent="0.3">
      <c r="A29" s="244" t="s">
        <v>64</v>
      </c>
      <c r="B29" s="22" t="s">
        <v>137</v>
      </c>
      <c r="C29" s="23">
        <v>1</v>
      </c>
      <c r="D29" s="23">
        <v>2</v>
      </c>
      <c r="E29" s="24">
        <v>1500000</v>
      </c>
      <c r="F29" s="45">
        <f t="shared" si="1"/>
        <v>3000000</v>
      </c>
      <c r="G29" s="29"/>
      <c r="H29" s="83">
        <f t="shared" si="2"/>
        <v>3000000</v>
      </c>
      <c r="I29" s="83">
        <f t="shared" si="0"/>
        <v>5660.3773584905657</v>
      </c>
      <c r="J29" s="129">
        <v>6204</v>
      </c>
      <c r="K29" s="31"/>
    </row>
    <row r="30" spans="1:11" ht="15.95" customHeight="1" thickBot="1" x14ac:dyDescent="0.3">
      <c r="A30" s="245"/>
      <c r="B30" s="22" t="s">
        <v>138</v>
      </c>
      <c r="C30" s="23">
        <v>1</v>
      </c>
      <c r="D30" s="23">
        <v>2</v>
      </c>
      <c r="E30" s="24">
        <v>6000000</v>
      </c>
      <c r="F30" s="45">
        <f t="shared" si="1"/>
        <v>12000000</v>
      </c>
      <c r="G30" s="29"/>
      <c r="H30" s="83">
        <f t="shared" si="2"/>
        <v>12000000</v>
      </c>
      <c r="I30" s="83">
        <f t="shared" si="0"/>
        <v>22641.509433962263</v>
      </c>
      <c r="J30" s="129">
        <v>6499</v>
      </c>
      <c r="K30" s="31"/>
    </row>
    <row r="31" spans="1:11" ht="15.95" customHeight="1" thickBot="1" x14ac:dyDescent="0.3">
      <c r="A31" s="19" t="s">
        <v>65</v>
      </c>
      <c r="B31" s="22" t="s">
        <v>127</v>
      </c>
      <c r="C31" s="23">
        <v>1</v>
      </c>
      <c r="D31" s="23">
        <v>3</v>
      </c>
      <c r="E31" s="32">
        <v>800000</v>
      </c>
      <c r="F31" s="45">
        <f t="shared" si="1"/>
        <v>2400000</v>
      </c>
      <c r="G31" s="29"/>
      <c r="H31" s="83">
        <f t="shared" si="2"/>
        <v>2400000</v>
      </c>
      <c r="I31" s="83">
        <f t="shared" si="0"/>
        <v>4528.3018867924529</v>
      </c>
      <c r="J31" s="129">
        <v>6399</v>
      </c>
      <c r="K31" s="248"/>
    </row>
    <row r="32" spans="1:11" ht="27.75" customHeight="1" thickBot="1" x14ac:dyDescent="0.3">
      <c r="A32" s="19" t="s">
        <v>66</v>
      </c>
      <c r="B32" s="22" t="s">
        <v>32</v>
      </c>
      <c r="C32" s="23">
        <v>1</v>
      </c>
      <c r="D32" s="23">
        <v>1</v>
      </c>
      <c r="E32" s="32">
        <v>1000000</v>
      </c>
      <c r="F32" s="45">
        <f t="shared" si="1"/>
        <v>1000000</v>
      </c>
      <c r="G32" s="29"/>
      <c r="H32" s="83">
        <f t="shared" si="2"/>
        <v>1000000</v>
      </c>
      <c r="I32" s="83">
        <f t="shared" si="0"/>
        <v>1886.7924528301887</v>
      </c>
      <c r="J32" s="129">
        <v>6399</v>
      </c>
      <c r="K32" s="248"/>
    </row>
    <row r="33" spans="1:13" ht="15.95" customHeight="1" thickBot="1" x14ac:dyDescent="0.3">
      <c r="A33" s="19" t="s">
        <v>67</v>
      </c>
      <c r="B33" s="22" t="s">
        <v>33</v>
      </c>
      <c r="C33" s="23">
        <v>1</v>
      </c>
      <c r="D33" s="23">
        <v>2</v>
      </c>
      <c r="E33" s="32">
        <v>200000</v>
      </c>
      <c r="F33" s="45">
        <f t="shared" si="1"/>
        <v>400000</v>
      </c>
      <c r="G33" s="29"/>
      <c r="H33" s="83">
        <f t="shared" si="2"/>
        <v>400000</v>
      </c>
      <c r="I33" s="83">
        <f t="shared" si="0"/>
        <v>754.71698113207549</v>
      </c>
      <c r="J33" s="129">
        <v>6399</v>
      </c>
      <c r="K33" s="248"/>
    </row>
    <row r="34" spans="1:13" ht="15.95" customHeight="1" thickBot="1" x14ac:dyDescent="0.3">
      <c r="A34" s="19" t="s">
        <v>104</v>
      </c>
      <c r="B34" s="22" t="s">
        <v>34</v>
      </c>
      <c r="C34" s="23">
        <v>1</v>
      </c>
      <c r="D34" s="23">
        <v>3</v>
      </c>
      <c r="E34" s="32">
        <v>1000000</v>
      </c>
      <c r="F34" s="45">
        <f t="shared" si="1"/>
        <v>3000000</v>
      </c>
      <c r="G34" s="29"/>
      <c r="H34" s="83">
        <f t="shared" si="2"/>
        <v>3000000</v>
      </c>
      <c r="I34" s="83">
        <f t="shared" si="0"/>
        <v>5660.3773584905657</v>
      </c>
      <c r="J34" s="129">
        <v>6399</v>
      </c>
      <c r="K34" s="249"/>
    </row>
    <row r="35" spans="1:13" ht="15.95" customHeight="1" thickBot="1" x14ac:dyDescent="0.3">
      <c r="A35" s="15"/>
      <c r="B35" s="9" t="s">
        <v>112</v>
      </c>
      <c r="C35" s="16"/>
      <c r="D35" s="16"/>
      <c r="E35" s="16"/>
      <c r="F35" s="16"/>
      <c r="G35" s="10"/>
      <c r="H35" s="33">
        <f>SUM(H10:H34)</f>
        <v>208944255</v>
      </c>
      <c r="I35" s="33">
        <f t="shared" si="0"/>
        <v>394234.44339622639</v>
      </c>
      <c r="J35" s="124"/>
      <c r="K35" s="34"/>
    </row>
    <row r="36" spans="1:13" s="6" customFormat="1" ht="15.95" customHeight="1" thickBot="1" x14ac:dyDescent="0.3">
      <c r="A36" s="35"/>
      <c r="B36" s="36" t="s">
        <v>4</v>
      </c>
      <c r="C36" s="37"/>
      <c r="D36" s="37"/>
      <c r="E36" s="38"/>
      <c r="F36" s="39">
        <f>SUM(F10:F34)</f>
        <v>208944255</v>
      </c>
      <c r="G36" s="39">
        <f>SUM(G15:G26)</f>
        <v>0</v>
      </c>
      <c r="H36" s="40">
        <f>H8+H35</f>
        <v>208944255</v>
      </c>
      <c r="I36" s="40">
        <f t="shared" si="0"/>
        <v>394234.44339622639</v>
      </c>
      <c r="J36" s="130"/>
      <c r="K36" s="41">
        <f>H36-F36</f>
        <v>0</v>
      </c>
    </row>
    <row r="37" spans="1:13" ht="17.850000000000001" customHeight="1" thickBot="1" x14ac:dyDescent="0.3">
      <c r="A37" s="221" t="s">
        <v>6</v>
      </c>
      <c r="B37" s="222"/>
      <c r="C37" s="222"/>
      <c r="D37" s="222"/>
      <c r="E37" s="222"/>
      <c r="F37" s="222"/>
      <c r="G37" s="222"/>
      <c r="H37" s="222"/>
      <c r="I37" s="223"/>
      <c r="J37" s="223"/>
      <c r="K37" s="224"/>
    </row>
    <row r="38" spans="1:13" ht="15.95" customHeight="1" thickBot="1" x14ac:dyDescent="0.3">
      <c r="A38" s="241" t="s">
        <v>45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3" ht="45.75" thickBot="1" x14ac:dyDescent="0.3">
      <c r="A39" s="19" t="s">
        <v>68</v>
      </c>
      <c r="B39" s="42" t="s">
        <v>121</v>
      </c>
      <c r="C39" s="43">
        <v>1</v>
      </c>
      <c r="D39" s="80" t="s">
        <v>152</v>
      </c>
      <c r="E39" s="44">
        <v>10000000</v>
      </c>
      <c r="F39" s="45">
        <f>C39*E39</f>
        <v>10000000</v>
      </c>
      <c r="G39" s="46"/>
      <c r="H39" s="47">
        <f t="shared" ref="H39:H47" si="4">+F39+G39</f>
        <v>10000000</v>
      </c>
      <c r="I39" s="47">
        <f t="shared" ref="I39:I48" si="5">H39/530</f>
        <v>18867.924528301886</v>
      </c>
      <c r="J39" s="213">
        <v>6395</v>
      </c>
      <c r="K39" s="165" t="s">
        <v>156</v>
      </c>
      <c r="M39" s="7"/>
    </row>
    <row r="40" spans="1:13" ht="30" customHeight="1" thickBot="1" x14ac:dyDescent="0.3">
      <c r="A40" s="19" t="s">
        <v>69</v>
      </c>
      <c r="B40" s="49" t="s">
        <v>120</v>
      </c>
      <c r="C40" s="50">
        <v>1</v>
      </c>
      <c r="D40" s="50">
        <v>1</v>
      </c>
      <c r="E40" s="51">
        <v>47471401</v>
      </c>
      <c r="F40" s="52">
        <f>C40*D40*E40</f>
        <v>47471401</v>
      </c>
      <c r="G40" s="53"/>
      <c r="H40" s="47">
        <f t="shared" si="4"/>
        <v>47471401</v>
      </c>
      <c r="I40" s="47">
        <f t="shared" si="5"/>
        <v>89568.681132075479</v>
      </c>
      <c r="J40" s="131">
        <v>2213</v>
      </c>
      <c r="K40" s="48"/>
    </row>
    <row r="41" spans="1:13" ht="15.95" customHeight="1" thickBot="1" x14ac:dyDescent="0.3">
      <c r="A41" s="19" t="s">
        <v>70</v>
      </c>
      <c r="B41" s="49" t="s">
        <v>109</v>
      </c>
      <c r="C41" s="50">
        <v>1</v>
      </c>
      <c r="D41" s="50">
        <v>1</v>
      </c>
      <c r="E41" s="51">
        <v>7378000</v>
      </c>
      <c r="F41" s="52">
        <f t="shared" ref="F41:F47" si="6">C41*D41*E41</f>
        <v>7378000</v>
      </c>
      <c r="G41" s="53"/>
      <c r="H41" s="47">
        <f t="shared" si="4"/>
        <v>7378000</v>
      </c>
      <c r="I41" s="47">
        <f t="shared" si="5"/>
        <v>13920.754716981131</v>
      </c>
      <c r="J41" s="131">
        <v>2010</v>
      </c>
      <c r="K41" s="48"/>
    </row>
    <row r="42" spans="1:13" ht="29.25" thickBot="1" x14ac:dyDescent="0.3">
      <c r="A42" s="19" t="s">
        <v>71</v>
      </c>
      <c r="B42" s="49" t="s">
        <v>122</v>
      </c>
      <c r="C42" s="50">
        <v>1</v>
      </c>
      <c r="D42" s="50">
        <v>1</v>
      </c>
      <c r="E42" s="51">
        <v>720000000</v>
      </c>
      <c r="F42" s="52">
        <f t="shared" si="6"/>
        <v>720000000</v>
      </c>
      <c r="G42" s="53"/>
      <c r="H42" s="47">
        <f t="shared" si="4"/>
        <v>720000000</v>
      </c>
      <c r="I42" s="47">
        <f t="shared" si="5"/>
        <v>1358490.5660377359</v>
      </c>
      <c r="J42" s="131">
        <v>2213</v>
      </c>
      <c r="K42" s="84"/>
    </row>
    <row r="43" spans="1:13" ht="15.95" customHeight="1" thickBot="1" x14ac:dyDescent="0.3">
      <c r="A43" s="19" t="s">
        <v>72</v>
      </c>
      <c r="B43" s="49" t="s">
        <v>114</v>
      </c>
      <c r="C43" s="50">
        <v>1</v>
      </c>
      <c r="D43" s="50">
        <v>1</v>
      </c>
      <c r="E43" s="51">
        <v>5000000</v>
      </c>
      <c r="F43" s="52">
        <f>C43*D43*E43</f>
        <v>5000000</v>
      </c>
      <c r="G43" s="53"/>
      <c r="H43" s="47">
        <f t="shared" si="4"/>
        <v>5000000</v>
      </c>
      <c r="I43" s="47">
        <f t="shared" si="5"/>
        <v>9433.9622641509432</v>
      </c>
      <c r="J43" s="131">
        <v>2010</v>
      </c>
      <c r="K43" s="84"/>
    </row>
    <row r="44" spans="1:13" ht="15.95" customHeight="1" thickBot="1" x14ac:dyDescent="0.3">
      <c r="A44" s="19" t="s">
        <v>73</v>
      </c>
      <c r="B44" s="49" t="s">
        <v>23</v>
      </c>
      <c r="C44" s="50">
        <v>1</v>
      </c>
      <c r="D44" s="50">
        <v>1</v>
      </c>
      <c r="E44" s="51">
        <v>45000000</v>
      </c>
      <c r="F44" s="52">
        <f t="shared" si="6"/>
        <v>45000000</v>
      </c>
      <c r="G44" s="53"/>
      <c r="H44" s="47">
        <f t="shared" si="4"/>
        <v>45000000</v>
      </c>
      <c r="I44" s="47">
        <f t="shared" si="5"/>
        <v>84905.660377358494</v>
      </c>
      <c r="J44" s="131">
        <v>2010</v>
      </c>
      <c r="K44" s="85"/>
    </row>
    <row r="45" spans="1:13" ht="45.75" thickBot="1" x14ac:dyDescent="0.3">
      <c r="A45" s="19" t="s">
        <v>74</v>
      </c>
      <c r="B45" s="49" t="s">
        <v>115</v>
      </c>
      <c r="C45" s="50">
        <v>1</v>
      </c>
      <c r="D45" s="50">
        <v>1</v>
      </c>
      <c r="E45" s="51">
        <v>20000000</v>
      </c>
      <c r="F45" s="52">
        <f t="shared" si="6"/>
        <v>20000000</v>
      </c>
      <c r="G45" s="53"/>
      <c r="H45" s="47">
        <f t="shared" si="4"/>
        <v>20000000</v>
      </c>
      <c r="I45" s="47">
        <f t="shared" si="5"/>
        <v>37735.849056603773</v>
      </c>
      <c r="J45" s="131">
        <v>2241</v>
      </c>
      <c r="K45" s="165" t="s">
        <v>157</v>
      </c>
    </row>
    <row r="46" spans="1:13" ht="15.95" customHeight="1" thickBot="1" x14ac:dyDescent="0.3">
      <c r="A46" s="19" t="s">
        <v>75</v>
      </c>
      <c r="B46" s="49" t="s">
        <v>119</v>
      </c>
      <c r="C46" s="50">
        <v>1</v>
      </c>
      <c r="D46" s="50">
        <v>1</v>
      </c>
      <c r="E46" s="51">
        <v>5000000</v>
      </c>
      <c r="F46" s="52">
        <f t="shared" si="6"/>
        <v>5000000</v>
      </c>
      <c r="G46" s="55"/>
      <c r="H46" s="47">
        <f t="shared" si="4"/>
        <v>5000000</v>
      </c>
      <c r="I46" s="47">
        <f t="shared" si="5"/>
        <v>9433.9622641509432</v>
      </c>
      <c r="J46" s="131">
        <v>6499</v>
      </c>
      <c r="K46" s="48"/>
    </row>
    <row r="47" spans="1:13" ht="57" customHeight="1" thickBot="1" x14ac:dyDescent="0.3">
      <c r="A47" s="19" t="s">
        <v>76</v>
      </c>
      <c r="B47" s="49" t="s">
        <v>1</v>
      </c>
      <c r="C47" s="50">
        <v>1000</v>
      </c>
      <c r="D47" s="50">
        <v>1</v>
      </c>
      <c r="E47" s="51">
        <v>1000</v>
      </c>
      <c r="F47" s="52">
        <f t="shared" si="6"/>
        <v>1000000</v>
      </c>
      <c r="G47" s="55"/>
      <c r="H47" s="47">
        <f t="shared" si="4"/>
        <v>1000000</v>
      </c>
      <c r="I47" s="47">
        <f t="shared" si="5"/>
        <v>1886.7924528301887</v>
      </c>
      <c r="J47" s="132">
        <v>6399</v>
      </c>
      <c r="K47" s="165" t="s">
        <v>158</v>
      </c>
    </row>
    <row r="48" spans="1:13" ht="15.95" customHeight="1" thickBot="1" x14ac:dyDescent="0.3">
      <c r="A48" s="15"/>
      <c r="B48" s="9" t="s">
        <v>113</v>
      </c>
      <c r="C48" s="16"/>
      <c r="D48" s="16"/>
      <c r="E48" s="16"/>
      <c r="F48" s="16"/>
      <c r="G48" s="10"/>
      <c r="H48" s="56">
        <f>SUM(H39:H47)</f>
        <v>860849401</v>
      </c>
      <c r="I48" s="56">
        <f t="shared" si="5"/>
        <v>1624244.1528301886</v>
      </c>
      <c r="J48" s="56"/>
      <c r="K48" s="17"/>
    </row>
    <row r="49" spans="1:11" ht="15.75" customHeight="1" thickBot="1" x14ac:dyDescent="0.3">
      <c r="A49" s="241" t="s">
        <v>46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thickBot="1" x14ac:dyDescent="0.3">
      <c r="A50" s="120" t="s">
        <v>77</v>
      </c>
      <c r="B50" s="121" t="s">
        <v>41</v>
      </c>
      <c r="C50" s="43">
        <v>1</v>
      </c>
      <c r="D50" s="80">
        <v>1</v>
      </c>
      <c r="E50" s="122">
        <v>53100000</v>
      </c>
      <c r="F50" s="200">
        <f t="shared" ref="F50:F52" si="7">C50*D50*E50</f>
        <v>53100000</v>
      </c>
      <c r="G50" s="123"/>
      <c r="H50" s="47">
        <f>+F50+G50</f>
        <v>53100000</v>
      </c>
      <c r="I50" s="47">
        <f t="shared" ref="I50:I65" si="8">H50/530</f>
        <v>100188.67924528301</v>
      </c>
      <c r="J50" s="220">
        <v>6493</v>
      </c>
      <c r="K50" s="182"/>
    </row>
    <row r="51" spans="1:11" thickBot="1" x14ac:dyDescent="0.3">
      <c r="A51" s="19" t="s">
        <v>78</v>
      </c>
      <c r="B51" s="57" t="s">
        <v>40</v>
      </c>
      <c r="C51" s="58">
        <v>1</v>
      </c>
      <c r="D51" s="58">
        <v>1</v>
      </c>
      <c r="E51" s="60">
        <v>100000000</v>
      </c>
      <c r="F51" s="52">
        <f t="shared" si="7"/>
        <v>100000000</v>
      </c>
      <c r="G51" s="61"/>
      <c r="H51" s="47">
        <f t="shared" ref="H51:H55" si="9">+F51+G51</f>
        <v>100000000</v>
      </c>
      <c r="I51" s="47">
        <f t="shared" si="8"/>
        <v>188679.24528301886</v>
      </c>
      <c r="J51" s="168">
        <v>6493</v>
      </c>
      <c r="K51" s="21"/>
    </row>
    <row r="52" spans="1:11" ht="15.95" customHeight="1" thickBot="1" x14ac:dyDescent="0.3">
      <c r="A52" s="19" t="s">
        <v>79</v>
      </c>
      <c r="B52" s="22" t="s">
        <v>31</v>
      </c>
      <c r="C52" s="23">
        <v>24</v>
      </c>
      <c r="D52" s="23">
        <v>12</v>
      </c>
      <c r="E52" s="32">
        <v>50000</v>
      </c>
      <c r="F52" s="52">
        <f t="shared" si="7"/>
        <v>14400000</v>
      </c>
      <c r="G52" s="26"/>
      <c r="H52" s="47">
        <f t="shared" si="9"/>
        <v>14400000</v>
      </c>
      <c r="I52" s="47">
        <f t="shared" si="8"/>
        <v>27169.811320754718</v>
      </c>
      <c r="J52" s="168">
        <v>6311</v>
      </c>
      <c r="K52" s="172"/>
    </row>
    <row r="53" spans="1:11" ht="15.95" customHeight="1" thickBot="1" x14ac:dyDescent="0.3">
      <c r="A53" s="244" t="s">
        <v>80</v>
      </c>
      <c r="B53" s="49" t="s">
        <v>139</v>
      </c>
      <c r="C53" s="50">
        <v>1</v>
      </c>
      <c r="D53" s="23" t="s">
        <v>152</v>
      </c>
      <c r="E53" s="51">
        <v>5000000</v>
      </c>
      <c r="F53" s="60">
        <f>C53*E53</f>
        <v>5000000</v>
      </c>
      <c r="G53" s="53"/>
      <c r="H53" s="47">
        <f t="shared" si="9"/>
        <v>5000000</v>
      </c>
      <c r="I53" s="47">
        <f t="shared" si="8"/>
        <v>9433.9622641509432</v>
      </c>
      <c r="J53" s="168">
        <v>6204</v>
      </c>
      <c r="K53" s="173"/>
    </row>
    <row r="54" spans="1:11" ht="15.95" customHeight="1" thickBot="1" x14ac:dyDescent="0.3">
      <c r="A54" s="245"/>
      <c r="B54" s="49" t="s">
        <v>140</v>
      </c>
      <c r="C54" s="50">
        <v>1</v>
      </c>
      <c r="D54" s="23" t="s">
        <v>152</v>
      </c>
      <c r="E54" s="51">
        <v>10000000</v>
      </c>
      <c r="F54" s="60">
        <f>C54*E54</f>
        <v>10000000</v>
      </c>
      <c r="G54" s="53"/>
      <c r="H54" s="47">
        <f t="shared" si="9"/>
        <v>10000000</v>
      </c>
      <c r="I54" s="47">
        <f t="shared" si="8"/>
        <v>18867.924528301886</v>
      </c>
      <c r="J54" s="168">
        <v>6499</v>
      </c>
      <c r="K54" s="173"/>
    </row>
    <row r="55" spans="1:11" ht="15.95" customHeight="1" thickBot="1" x14ac:dyDescent="0.3">
      <c r="A55" s="19" t="s">
        <v>81</v>
      </c>
      <c r="B55" s="49" t="s">
        <v>42</v>
      </c>
      <c r="C55" s="50">
        <v>1</v>
      </c>
      <c r="D55" s="23" t="s">
        <v>152</v>
      </c>
      <c r="E55" s="51">
        <v>5000000</v>
      </c>
      <c r="F55" s="60">
        <f>C55*E55</f>
        <v>5000000</v>
      </c>
      <c r="G55" s="53"/>
      <c r="H55" s="47">
        <f t="shared" si="9"/>
        <v>5000000</v>
      </c>
      <c r="I55" s="47">
        <f t="shared" si="8"/>
        <v>9433.9622641509432</v>
      </c>
      <c r="J55" s="168">
        <v>6499</v>
      </c>
      <c r="K55" s="173"/>
    </row>
    <row r="56" spans="1:11" ht="15.95" customHeight="1" thickBot="1" x14ac:dyDescent="0.3">
      <c r="A56" s="19" t="s">
        <v>82</v>
      </c>
      <c r="B56" s="49" t="s">
        <v>107</v>
      </c>
      <c r="C56" s="50">
        <v>1</v>
      </c>
      <c r="D56" s="50">
        <v>1</v>
      </c>
      <c r="E56" s="51" t="s">
        <v>106</v>
      </c>
      <c r="F56" s="25" t="s">
        <v>106</v>
      </c>
      <c r="G56" s="53"/>
      <c r="H56" s="53" t="s">
        <v>106</v>
      </c>
      <c r="I56" s="53"/>
      <c r="J56" s="169"/>
      <c r="K56" s="173"/>
    </row>
    <row r="57" spans="1:11" ht="15.95" customHeight="1" thickBot="1" x14ac:dyDescent="0.3">
      <c r="A57" s="19" t="s">
        <v>83</v>
      </c>
      <c r="B57" s="49" t="s">
        <v>39</v>
      </c>
      <c r="C57" s="50">
        <v>1</v>
      </c>
      <c r="D57" s="50">
        <v>1</v>
      </c>
      <c r="E57" s="51">
        <v>7500000</v>
      </c>
      <c r="F57" s="52">
        <f>C57*D57*E57</f>
        <v>7500000</v>
      </c>
      <c r="G57" s="53"/>
      <c r="H57" s="54">
        <f t="shared" ref="H57:H63" si="10">+F57+G57</f>
        <v>7500000</v>
      </c>
      <c r="I57" s="54">
        <f t="shared" si="8"/>
        <v>14150.943396226416</v>
      </c>
      <c r="J57" s="169">
        <v>6393</v>
      </c>
      <c r="K57" s="21"/>
    </row>
    <row r="58" spans="1:11" ht="15.95" customHeight="1" thickBot="1" x14ac:dyDescent="0.3">
      <c r="A58" s="19" t="s">
        <v>84</v>
      </c>
      <c r="B58" s="49" t="s">
        <v>123</v>
      </c>
      <c r="C58" s="50">
        <v>1</v>
      </c>
      <c r="D58" s="50">
        <v>1</v>
      </c>
      <c r="E58" s="51">
        <v>50000000</v>
      </c>
      <c r="F58" s="52">
        <f t="shared" ref="F58:F62" si="11">C58*D58*E58</f>
        <v>50000000</v>
      </c>
      <c r="G58" s="53"/>
      <c r="H58" s="54">
        <f t="shared" si="10"/>
        <v>50000000</v>
      </c>
      <c r="I58" s="54">
        <f t="shared" si="8"/>
        <v>94339.622641509428</v>
      </c>
      <c r="J58" s="169">
        <v>2261</v>
      </c>
      <c r="K58" s="21"/>
    </row>
    <row r="59" spans="1:11" ht="33" customHeight="1" thickBot="1" x14ac:dyDescent="0.3">
      <c r="A59" s="244" t="s">
        <v>85</v>
      </c>
      <c r="B59" s="22" t="s">
        <v>141</v>
      </c>
      <c r="C59" s="23">
        <v>1</v>
      </c>
      <c r="D59" s="23" t="s">
        <v>152</v>
      </c>
      <c r="E59" s="32">
        <v>9500000</v>
      </c>
      <c r="F59" s="52">
        <f>E59</f>
        <v>9500000</v>
      </c>
      <c r="G59" s="55"/>
      <c r="H59" s="54">
        <f t="shared" si="10"/>
        <v>9500000</v>
      </c>
      <c r="I59" s="54">
        <f t="shared" si="8"/>
        <v>17924.528301886792</v>
      </c>
      <c r="J59" s="169">
        <v>6351</v>
      </c>
      <c r="K59" s="174"/>
    </row>
    <row r="60" spans="1:11" ht="29.25" thickBot="1" x14ac:dyDescent="0.3">
      <c r="A60" s="255"/>
      <c r="B60" s="22" t="s">
        <v>142</v>
      </c>
      <c r="C60" s="23">
        <v>1</v>
      </c>
      <c r="D60" s="23" t="s">
        <v>152</v>
      </c>
      <c r="E60" s="32">
        <v>2000000</v>
      </c>
      <c r="F60" s="52">
        <f t="shared" ref="F60:F61" si="12">E60</f>
        <v>2000000</v>
      </c>
      <c r="G60" s="55"/>
      <c r="H60" s="54">
        <f t="shared" si="10"/>
        <v>2000000</v>
      </c>
      <c r="I60" s="54">
        <f t="shared" si="8"/>
        <v>3773.5849056603774</v>
      </c>
      <c r="J60" s="169">
        <v>6204</v>
      </c>
      <c r="K60" s="174"/>
    </row>
    <row r="61" spans="1:11" ht="29.25" thickBot="1" x14ac:dyDescent="0.3">
      <c r="A61" s="245"/>
      <c r="B61" s="22" t="s">
        <v>143</v>
      </c>
      <c r="C61" s="23">
        <v>1</v>
      </c>
      <c r="D61" s="23" t="s">
        <v>152</v>
      </c>
      <c r="E61" s="32">
        <v>3500000</v>
      </c>
      <c r="F61" s="52">
        <f t="shared" si="12"/>
        <v>3500000</v>
      </c>
      <c r="G61" s="55"/>
      <c r="H61" s="54">
        <f t="shared" si="10"/>
        <v>3500000</v>
      </c>
      <c r="I61" s="54">
        <f t="shared" si="8"/>
        <v>6603.7735849056608</v>
      </c>
      <c r="J61" s="169">
        <v>6499</v>
      </c>
      <c r="K61" s="174"/>
    </row>
    <row r="62" spans="1:11" s="6" customFormat="1" ht="29.25" thickBot="1" x14ac:dyDescent="0.3">
      <c r="A62" s="256" t="s">
        <v>86</v>
      </c>
      <c r="B62" s="150" t="s">
        <v>145</v>
      </c>
      <c r="C62" s="151">
        <v>1</v>
      </c>
      <c r="D62" s="108">
        <v>1</v>
      </c>
      <c r="E62" s="109">
        <v>12000000</v>
      </c>
      <c r="F62" s="110">
        <f t="shared" si="11"/>
        <v>12000000</v>
      </c>
      <c r="G62" s="152"/>
      <c r="H62" s="153">
        <f t="shared" si="10"/>
        <v>12000000</v>
      </c>
      <c r="I62" s="153">
        <f t="shared" si="8"/>
        <v>22641.509433962263</v>
      </c>
      <c r="J62" s="166">
        <v>6499</v>
      </c>
      <c r="K62" s="70"/>
    </row>
    <row r="63" spans="1:11" s="6" customFormat="1" ht="30.75" customHeight="1" thickBot="1" x14ac:dyDescent="0.3">
      <c r="A63" s="257"/>
      <c r="B63" s="154" t="s">
        <v>144</v>
      </c>
      <c r="C63" s="155">
        <v>1</v>
      </c>
      <c r="D63" s="23" t="s">
        <v>152</v>
      </c>
      <c r="E63" s="156">
        <v>3000000</v>
      </c>
      <c r="F63" s="157">
        <f>C63*E63</f>
        <v>3000000</v>
      </c>
      <c r="G63" s="158"/>
      <c r="H63" s="159">
        <f t="shared" si="10"/>
        <v>3000000</v>
      </c>
      <c r="I63" s="159">
        <f t="shared" si="8"/>
        <v>5660.3773584905657</v>
      </c>
      <c r="J63" s="170">
        <v>6204</v>
      </c>
      <c r="K63" s="167"/>
    </row>
    <row r="64" spans="1:11" ht="15.95" customHeight="1" thickBot="1" x14ac:dyDescent="0.3">
      <c r="A64" s="15"/>
      <c r="B64" s="9" t="s">
        <v>112</v>
      </c>
      <c r="C64" s="16"/>
      <c r="D64" s="16"/>
      <c r="E64" s="16"/>
      <c r="F64" s="16"/>
      <c r="G64" s="10"/>
      <c r="H64" s="133">
        <f>SUM(H50:H63)</f>
        <v>275000000</v>
      </c>
      <c r="I64" s="133">
        <f t="shared" si="8"/>
        <v>518867.92452830187</v>
      </c>
      <c r="J64" s="125"/>
      <c r="K64" s="18"/>
    </row>
    <row r="65" spans="1:11" ht="15.95" customHeight="1" thickBot="1" x14ac:dyDescent="0.3">
      <c r="A65" s="35"/>
      <c r="B65" s="36" t="s">
        <v>8</v>
      </c>
      <c r="C65" s="37"/>
      <c r="D65" s="37"/>
      <c r="E65" s="38"/>
      <c r="F65" s="39">
        <f>SUM(F50:F62)</f>
        <v>272000000</v>
      </c>
      <c r="G65" s="39">
        <f>SUM(G46:G62)</f>
        <v>0</v>
      </c>
      <c r="H65" s="39">
        <f>H48+H64</f>
        <v>1135849401</v>
      </c>
      <c r="I65" s="39">
        <f t="shared" si="8"/>
        <v>2143112.0773584908</v>
      </c>
      <c r="J65" s="76"/>
      <c r="K65" s="63"/>
    </row>
    <row r="66" spans="1:11" ht="17.25" customHeight="1" thickBot="1" x14ac:dyDescent="0.3">
      <c r="A66" s="238" t="s">
        <v>110</v>
      </c>
      <c r="B66" s="239"/>
      <c r="C66" s="239"/>
      <c r="D66" s="239"/>
      <c r="E66" s="239"/>
      <c r="F66" s="239"/>
      <c r="G66" s="239"/>
      <c r="H66" s="239"/>
      <c r="I66" s="239"/>
      <c r="J66" s="239"/>
      <c r="K66" s="240"/>
    </row>
    <row r="67" spans="1:11" ht="15.95" customHeight="1" thickBot="1" x14ac:dyDescent="0.3">
      <c r="A67" s="241" t="s">
        <v>45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3"/>
    </row>
    <row r="68" spans="1:11" ht="196.5" customHeight="1" thickBot="1" x14ac:dyDescent="0.3">
      <c r="A68" s="19" t="s">
        <v>87</v>
      </c>
      <c r="B68" s="49" t="s">
        <v>116</v>
      </c>
      <c r="C68" s="50">
        <v>1</v>
      </c>
      <c r="D68" s="50">
        <v>1</v>
      </c>
      <c r="E68" s="51">
        <v>150000000</v>
      </c>
      <c r="F68" s="52">
        <f t="shared" ref="F68" si="13">C68*D68*E68</f>
        <v>150000000</v>
      </c>
      <c r="G68" s="53"/>
      <c r="H68" s="144">
        <f t="shared" ref="H68:H74" si="14">+F68+G68</f>
        <v>150000000</v>
      </c>
      <c r="I68" s="163">
        <f t="shared" ref="I68:I75" si="15">H68/530</f>
        <v>283018.86792452831</v>
      </c>
      <c r="J68" s="178">
        <v>2266</v>
      </c>
      <c r="K68" s="171" t="s">
        <v>159</v>
      </c>
    </row>
    <row r="69" spans="1:11" ht="75.75" thickBot="1" x14ac:dyDescent="0.3">
      <c r="A69" s="19" t="s">
        <v>88</v>
      </c>
      <c r="B69" s="49" t="s">
        <v>117</v>
      </c>
      <c r="C69" s="50">
        <v>1</v>
      </c>
      <c r="D69" s="23" t="s">
        <v>152</v>
      </c>
      <c r="E69" s="51">
        <v>40000000</v>
      </c>
      <c r="F69" s="52">
        <v>0</v>
      </c>
      <c r="G69" s="52">
        <f>40000000</f>
        <v>40000000</v>
      </c>
      <c r="H69" s="144">
        <f t="shared" si="14"/>
        <v>40000000</v>
      </c>
      <c r="I69" s="164">
        <f t="shared" si="15"/>
        <v>75471.698113207545</v>
      </c>
      <c r="J69" s="175">
        <v>2262</v>
      </c>
      <c r="K69" s="181" t="s">
        <v>160</v>
      </c>
    </row>
    <row r="70" spans="1:11" ht="27.75" customHeight="1" thickBot="1" x14ac:dyDescent="0.3">
      <c r="A70" s="244" t="s">
        <v>101</v>
      </c>
      <c r="B70" s="57" t="s">
        <v>146</v>
      </c>
      <c r="C70" s="58">
        <v>1</v>
      </c>
      <c r="D70" s="23" t="s">
        <v>152</v>
      </c>
      <c r="E70" s="59">
        <v>5000000</v>
      </c>
      <c r="F70" s="60">
        <f>C70*E70</f>
        <v>5000000</v>
      </c>
      <c r="G70" s="61"/>
      <c r="H70" s="144">
        <f t="shared" si="14"/>
        <v>5000000</v>
      </c>
      <c r="I70" s="164">
        <f t="shared" si="15"/>
        <v>9433.9622641509432</v>
      </c>
      <c r="J70" s="175">
        <v>6204</v>
      </c>
      <c r="K70" s="21"/>
    </row>
    <row r="71" spans="1:11" ht="39.75" customHeight="1" thickBot="1" x14ac:dyDescent="0.3">
      <c r="A71" s="245"/>
      <c r="B71" s="57" t="s">
        <v>147</v>
      </c>
      <c r="C71" s="58">
        <v>1</v>
      </c>
      <c r="D71" s="23" t="s">
        <v>152</v>
      </c>
      <c r="E71" s="59">
        <v>5000000</v>
      </c>
      <c r="F71" s="60">
        <f>C71*E71</f>
        <v>5000000</v>
      </c>
      <c r="G71" s="61"/>
      <c r="H71" s="144">
        <f t="shared" si="14"/>
        <v>5000000</v>
      </c>
      <c r="I71" s="164">
        <f t="shared" si="15"/>
        <v>9433.9622641509432</v>
      </c>
      <c r="J71" s="175">
        <v>6499</v>
      </c>
      <c r="K71" s="70"/>
    </row>
    <row r="72" spans="1:11" ht="33" customHeight="1" thickBot="1" x14ac:dyDescent="0.3">
      <c r="A72" s="149" t="s">
        <v>102</v>
      </c>
      <c r="B72" s="22" t="s">
        <v>150</v>
      </c>
      <c r="C72" s="23">
        <v>1</v>
      </c>
      <c r="D72" s="23">
        <v>1</v>
      </c>
      <c r="E72" s="32">
        <v>8500000</v>
      </c>
      <c r="F72" s="25">
        <f>C72*D72*E72</f>
        <v>8500000</v>
      </c>
      <c r="G72" s="26"/>
      <c r="H72" s="144">
        <f>F72+G72</f>
        <v>8500000</v>
      </c>
      <c r="I72" s="164">
        <f t="shared" si="15"/>
        <v>16037.735849056604</v>
      </c>
      <c r="J72" s="176">
        <v>6499</v>
      </c>
      <c r="K72" s="70"/>
    </row>
    <row r="73" spans="1:11" ht="90" customHeight="1" thickBot="1" x14ac:dyDescent="0.3">
      <c r="A73" s="246" t="s">
        <v>108</v>
      </c>
      <c r="B73" s="136" t="s">
        <v>148</v>
      </c>
      <c r="C73" s="137">
        <v>1</v>
      </c>
      <c r="D73" s="23" t="s">
        <v>152</v>
      </c>
      <c r="E73" s="138">
        <v>4000000</v>
      </c>
      <c r="F73" s="139">
        <f>C73*E73</f>
        <v>4000000</v>
      </c>
      <c r="G73" s="140">
        <v>2000000</v>
      </c>
      <c r="H73" s="145">
        <f t="shared" si="14"/>
        <v>6000000</v>
      </c>
      <c r="I73" s="164">
        <f t="shared" si="15"/>
        <v>11320.754716981131</v>
      </c>
      <c r="J73" s="175">
        <v>6204</v>
      </c>
      <c r="K73" s="182" t="s">
        <v>161</v>
      </c>
    </row>
    <row r="74" spans="1:11" ht="29.25" thickBot="1" x14ac:dyDescent="0.3">
      <c r="A74" s="247"/>
      <c r="B74" s="136" t="s">
        <v>149</v>
      </c>
      <c r="C74" s="141">
        <v>1</v>
      </c>
      <c r="D74" s="23" t="s">
        <v>152</v>
      </c>
      <c r="E74" s="142">
        <v>6000000</v>
      </c>
      <c r="F74" s="139">
        <f>C74*E74</f>
        <v>6000000</v>
      </c>
      <c r="G74" s="143">
        <v>3000000</v>
      </c>
      <c r="H74" s="145">
        <f t="shared" si="14"/>
        <v>9000000</v>
      </c>
      <c r="I74" s="164">
        <f t="shared" si="15"/>
        <v>16981.132075471698</v>
      </c>
      <c r="J74" s="179">
        <v>6499</v>
      </c>
      <c r="K74" s="21"/>
    </row>
    <row r="75" spans="1:11" ht="15.95" customHeight="1" thickBot="1" x14ac:dyDescent="0.3">
      <c r="A75" s="15"/>
      <c r="B75" s="9" t="s">
        <v>113</v>
      </c>
      <c r="C75" s="16"/>
      <c r="D75" s="16"/>
      <c r="E75" s="16"/>
      <c r="F75" s="16"/>
      <c r="G75" s="10"/>
      <c r="H75" s="162">
        <f>SUM(H68:H74)</f>
        <v>223500000</v>
      </c>
      <c r="I75" s="135">
        <f t="shared" si="15"/>
        <v>421698.11320754717</v>
      </c>
      <c r="J75" s="180"/>
      <c r="K75" s="34"/>
    </row>
    <row r="76" spans="1:11" ht="15.95" customHeight="1" thickBot="1" x14ac:dyDescent="0.3">
      <c r="A76" s="258" t="s">
        <v>46</v>
      </c>
      <c r="B76" s="259"/>
      <c r="C76" s="259"/>
      <c r="D76" s="259"/>
      <c r="E76" s="259"/>
      <c r="F76" s="259"/>
      <c r="G76" s="259"/>
      <c r="H76" s="259"/>
      <c r="I76" s="259"/>
      <c r="J76" s="259"/>
      <c r="K76" s="260"/>
    </row>
    <row r="77" spans="1:11" ht="29.25" thickBot="1" x14ac:dyDescent="0.3">
      <c r="A77" s="106" t="s">
        <v>134</v>
      </c>
      <c r="B77" s="107" t="s">
        <v>103</v>
      </c>
      <c r="C77" s="108">
        <f>1</f>
        <v>1</v>
      </c>
      <c r="D77" s="108">
        <v>1</v>
      </c>
      <c r="E77" s="109">
        <v>6550000</v>
      </c>
      <c r="F77" s="110">
        <f>C77*D77*E77</f>
        <v>6550000</v>
      </c>
      <c r="G77" s="111"/>
      <c r="H77" s="117">
        <f>+F77+G77</f>
        <v>6550000</v>
      </c>
      <c r="I77" s="117">
        <f t="shared" ref="I77:I81" si="16">H77/530</f>
        <v>12358.490566037735</v>
      </c>
      <c r="J77" s="146">
        <v>6393</v>
      </c>
      <c r="K77" s="177"/>
    </row>
    <row r="78" spans="1:11" ht="33" customHeight="1" thickBot="1" x14ac:dyDescent="0.3">
      <c r="A78" s="250" t="s">
        <v>135</v>
      </c>
      <c r="B78" s="22" t="s">
        <v>136</v>
      </c>
      <c r="C78" s="23">
        <v>1</v>
      </c>
      <c r="D78" s="23">
        <v>1</v>
      </c>
      <c r="E78" s="32">
        <v>1000000</v>
      </c>
      <c r="F78" s="25">
        <f>C78*D78*E78</f>
        <v>1000000</v>
      </c>
      <c r="G78" s="26"/>
      <c r="H78" s="54">
        <f>F78+G78</f>
        <v>1000000</v>
      </c>
      <c r="I78" s="54">
        <f t="shared" si="16"/>
        <v>1886.7924528301887</v>
      </c>
      <c r="J78" s="147">
        <v>6204</v>
      </c>
      <c r="K78" s="62"/>
    </row>
    <row r="79" spans="1:11" ht="33" customHeight="1" thickBot="1" x14ac:dyDescent="0.3">
      <c r="A79" s="251"/>
      <c r="B79" s="22" t="s">
        <v>151</v>
      </c>
      <c r="C79" s="23">
        <v>1</v>
      </c>
      <c r="D79" s="23">
        <v>1</v>
      </c>
      <c r="E79" s="32">
        <v>1350000</v>
      </c>
      <c r="F79" s="25">
        <f>C79*D79*E79</f>
        <v>1350000</v>
      </c>
      <c r="G79" s="26"/>
      <c r="H79" s="54">
        <f>F79+G79</f>
        <v>1350000</v>
      </c>
      <c r="I79" s="54">
        <f t="shared" si="16"/>
        <v>2547.1698113207549</v>
      </c>
      <c r="J79" s="147">
        <v>6499</v>
      </c>
      <c r="K79" s="62"/>
    </row>
    <row r="80" spans="1:11" ht="15.95" customHeight="1" thickBot="1" x14ac:dyDescent="0.3">
      <c r="A80" s="112"/>
      <c r="B80" s="113" t="s">
        <v>112</v>
      </c>
      <c r="C80" s="114"/>
      <c r="D80" s="114"/>
      <c r="E80" s="114"/>
      <c r="F80" s="114"/>
      <c r="G80" s="115"/>
      <c r="H80" s="118">
        <f>SUM(H77:H79)</f>
        <v>8900000</v>
      </c>
      <c r="I80" s="118">
        <f t="shared" si="16"/>
        <v>16792.452830188678</v>
      </c>
      <c r="J80" s="11"/>
      <c r="K80" s="119"/>
    </row>
    <row r="81" spans="1:11" ht="15.95" customHeight="1" thickBot="1" x14ac:dyDescent="0.3">
      <c r="A81" s="64"/>
      <c r="B81" s="65" t="s">
        <v>9</v>
      </c>
      <c r="C81" s="66"/>
      <c r="D81" s="66"/>
      <c r="E81" s="67"/>
      <c r="F81" s="68"/>
      <c r="G81" s="68"/>
      <c r="H81" s="40">
        <f>H75+H80</f>
        <v>232400000</v>
      </c>
      <c r="I81" s="40">
        <f t="shared" si="16"/>
        <v>438490.56603773584</v>
      </c>
      <c r="J81" s="127"/>
      <c r="K81" s="41"/>
    </row>
    <row r="82" spans="1:11" ht="17.25" customHeight="1" thickBot="1" x14ac:dyDescent="0.3">
      <c r="A82" s="233" t="s">
        <v>22</v>
      </c>
      <c r="B82" s="234"/>
      <c r="C82" s="234"/>
      <c r="D82" s="234"/>
      <c r="E82" s="234"/>
      <c r="F82" s="234"/>
      <c r="G82" s="234"/>
      <c r="H82" s="234"/>
      <c r="I82" s="235"/>
      <c r="J82" s="235"/>
      <c r="K82" s="236"/>
    </row>
    <row r="83" spans="1:11" ht="15.95" customHeight="1" thickBot="1" x14ac:dyDescent="0.3">
      <c r="A83" s="241" t="s">
        <v>45</v>
      </c>
      <c r="B83" s="242"/>
      <c r="C83" s="242"/>
      <c r="D83" s="242"/>
      <c r="E83" s="242"/>
      <c r="F83" s="242"/>
      <c r="G83" s="242"/>
      <c r="H83" s="242"/>
      <c r="I83" s="242"/>
      <c r="J83" s="242"/>
      <c r="K83" s="243"/>
    </row>
    <row r="84" spans="1:11" ht="15.95" customHeight="1" thickBot="1" x14ac:dyDescent="0.3">
      <c r="A84" s="19" t="s">
        <v>89</v>
      </c>
      <c r="B84" s="22" t="s">
        <v>14</v>
      </c>
      <c r="C84" s="23">
        <v>1</v>
      </c>
      <c r="D84" s="23" t="s">
        <v>38</v>
      </c>
      <c r="E84" s="32">
        <v>2000000</v>
      </c>
      <c r="F84" s="52">
        <f>C84*E84</f>
        <v>2000000</v>
      </c>
      <c r="G84" s="29"/>
      <c r="H84" s="27">
        <f>+F84+G84</f>
        <v>2000000</v>
      </c>
      <c r="I84" s="27">
        <f t="shared" ref="I84:I87" si="17">H84/530</f>
        <v>3773.5849056603774</v>
      </c>
      <c r="J84" s="129">
        <v>6541</v>
      </c>
      <c r="K84" s="69"/>
    </row>
    <row r="85" spans="1:11" ht="15.95" customHeight="1" thickBot="1" x14ac:dyDescent="0.3">
      <c r="A85" s="19" t="s">
        <v>90</v>
      </c>
      <c r="B85" s="22" t="s">
        <v>12</v>
      </c>
      <c r="C85" s="23">
        <v>1</v>
      </c>
      <c r="D85" s="23">
        <v>12</v>
      </c>
      <c r="E85" s="32">
        <v>125000</v>
      </c>
      <c r="F85" s="25">
        <f>C85*D85*E85</f>
        <v>1500000</v>
      </c>
      <c r="G85" s="29"/>
      <c r="H85" s="27">
        <f t="shared" ref="H85" si="18">+F85+G85</f>
        <v>1500000</v>
      </c>
      <c r="I85" s="27">
        <f t="shared" si="17"/>
        <v>2830.1886792452829</v>
      </c>
      <c r="J85" s="129">
        <v>6399</v>
      </c>
      <c r="K85" s="116"/>
    </row>
    <row r="86" spans="1:11" ht="29.25" thickBot="1" x14ac:dyDescent="0.3">
      <c r="A86" s="19" t="s">
        <v>91</v>
      </c>
      <c r="B86" s="49" t="s">
        <v>118</v>
      </c>
      <c r="C86" s="50">
        <v>1</v>
      </c>
      <c r="D86" s="50">
        <v>1</v>
      </c>
      <c r="E86" s="51">
        <v>18000000</v>
      </c>
      <c r="F86" s="25">
        <f>C86*D86*E86</f>
        <v>18000000</v>
      </c>
      <c r="G86" s="55"/>
      <c r="H86" s="71">
        <f>+F86+G86</f>
        <v>18000000</v>
      </c>
      <c r="I86" s="71">
        <f t="shared" si="17"/>
        <v>33962.264150943396</v>
      </c>
      <c r="J86" s="134">
        <v>6499</v>
      </c>
      <c r="K86" s="70"/>
    </row>
    <row r="87" spans="1:11" ht="15.95" customHeight="1" thickBot="1" x14ac:dyDescent="0.3">
      <c r="A87" s="15"/>
      <c r="B87" s="9" t="s">
        <v>113</v>
      </c>
      <c r="C87" s="16"/>
      <c r="D87" s="16"/>
      <c r="E87" s="16"/>
      <c r="F87" s="16"/>
      <c r="G87" s="10"/>
      <c r="H87" s="33">
        <f>SUM(H84:H86)</f>
        <v>21500000</v>
      </c>
      <c r="I87" s="33">
        <f t="shared" si="17"/>
        <v>40566.037735849059</v>
      </c>
      <c r="J87" s="56"/>
      <c r="K87" s="34"/>
    </row>
    <row r="88" spans="1:11" ht="15.95" customHeight="1" thickBot="1" x14ac:dyDescent="0.3">
      <c r="A88" s="241" t="s">
        <v>46</v>
      </c>
      <c r="B88" s="242"/>
      <c r="C88" s="242"/>
      <c r="D88" s="242"/>
      <c r="E88" s="242"/>
      <c r="F88" s="242"/>
      <c r="G88" s="242"/>
      <c r="H88" s="242"/>
      <c r="I88" s="261"/>
      <c r="J88" s="261"/>
      <c r="K88" s="262"/>
    </row>
    <row r="89" spans="1:11" ht="15.95" customHeight="1" thickBot="1" x14ac:dyDescent="0.3">
      <c r="A89" s="19" t="s">
        <v>92</v>
      </c>
      <c r="B89" s="79" t="s">
        <v>30</v>
      </c>
      <c r="C89" s="80">
        <v>1</v>
      </c>
      <c r="D89" s="80" t="s">
        <v>152</v>
      </c>
      <c r="E89" s="99">
        <v>2000000</v>
      </c>
      <c r="F89" s="32">
        <f>C89*E89</f>
        <v>2000000</v>
      </c>
      <c r="G89" s="100"/>
      <c r="H89" s="101">
        <f t="shared" ref="H89:H96" si="19">+F89+G89</f>
        <v>2000000</v>
      </c>
      <c r="I89" s="161">
        <f t="shared" ref="I89:I99" si="20">H89/530</f>
        <v>3773.5849056603774</v>
      </c>
      <c r="J89" s="134">
        <v>6399</v>
      </c>
      <c r="K89" s="72"/>
    </row>
    <row r="90" spans="1:11" ht="15.95" customHeight="1" thickBot="1" x14ac:dyDescent="0.3">
      <c r="A90" s="19" t="s">
        <v>93</v>
      </c>
      <c r="B90" s="22" t="s">
        <v>28</v>
      </c>
      <c r="C90" s="23">
        <v>1</v>
      </c>
      <c r="D90" s="23">
        <v>6</v>
      </c>
      <c r="E90" s="32">
        <v>200000</v>
      </c>
      <c r="F90" s="32">
        <f t="shared" ref="F90:F95" si="21">C90*D90*E90</f>
        <v>1200000</v>
      </c>
      <c r="G90" s="73"/>
      <c r="H90" s="71">
        <f t="shared" si="19"/>
        <v>1200000</v>
      </c>
      <c r="I90" s="101">
        <f t="shared" si="20"/>
        <v>2264.1509433962265</v>
      </c>
      <c r="J90" s="134">
        <v>6499</v>
      </c>
      <c r="K90" s="74"/>
    </row>
    <row r="91" spans="1:11" ht="15.95" customHeight="1" thickBot="1" x14ac:dyDescent="0.3">
      <c r="A91" s="19" t="s">
        <v>94</v>
      </c>
      <c r="B91" s="22" t="s">
        <v>124</v>
      </c>
      <c r="C91" s="23">
        <v>1</v>
      </c>
      <c r="D91" s="23" t="s">
        <v>152</v>
      </c>
      <c r="E91" s="32">
        <v>2230000</v>
      </c>
      <c r="F91" s="32">
        <f>C91*E91</f>
        <v>2230000</v>
      </c>
      <c r="G91" s="73"/>
      <c r="H91" s="71">
        <f t="shared" si="19"/>
        <v>2230000</v>
      </c>
      <c r="I91" s="71">
        <f t="shared" si="20"/>
        <v>4207.5471698113206</v>
      </c>
      <c r="J91" s="134">
        <v>6499</v>
      </c>
      <c r="K91" s="74"/>
    </row>
    <row r="92" spans="1:11" ht="15.95" customHeight="1" thickBot="1" x14ac:dyDescent="0.3">
      <c r="A92" s="19" t="s">
        <v>95</v>
      </c>
      <c r="B92" s="22" t="s">
        <v>105</v>
      </c>
      <c r="C92" s="23">
        <v>1</v>
      </c>
      <c r="D92" s="23" t="s">
        <v>152</v>
      </c>
      <c r="E92" s="32">
        <v>3500000</v>
      </c>
      <c r="F92" s="32">
        <f>C92*E92</f>
        <v>3500000</v>
      </c>
      <c r="G92" s="73"/>
      <c r="H92" s="71">
        <f t="shared" si="19"/>
        <v>3500000</v>
      </c>
      <c r="I92" s="71">
        <f t="shared" si="20"/>
        <v>6603.7735849056608</v>
      </c>
      <c r="J92" s="134">
        <v>6499</v>
      </c>
      <c r="K92" s="74"/>
    </row>
    <row r="93" spans="1:11" ht="15.95" customHeight="1" thickBot="1" x14ac:dyDescent="0.3">
      <c r="A93" s="19" t="s">
        <v>96</v>
      </c>
      <c r="B93" s="22" t="s">
        <v>126</v>
      </c>
      <c r="C93" s="23">
        <v>1</v>
      </c>
      <c r="D93" s="23">
        <v>1</v>
      </c>
      <c r="E93" s="32">
        <v>2000000</v>
      </c>
      <c r="F93" s="32">
        <f t="shared" si="21"/>
        <v>2000000</v>
      </c>
      <c r="G93" s="73"/>
      <c r="H93" s="71">
        <f t="shared" si="19"/>
        <v>2000000</v>
      </c>
      <c r="I93" s="71">
        <f t="shared" si="20"/>
        <v>3773.5849056603774</v>
      </c>
      <c r="J93" s="134">
        <v>6399</v>
      </c>
      <c r="K93" s="74"/>
    </row>
    <row r="94" spans="1:11" ht="15.95" customHeight="1" thickBot="1" x14ac:dyDescent="0.3">
      <c r="A94" s="19" t="s">
        <v>97</v>
      </c>
      <c r="B94" s="22" t="s">
        <v>44</v>
      </c>
      <c r="C94" s="23">
        <v>1</v>
      </c>
      <c r="D94" s="23">
        <v>1</v>
      </c>
      <c r="E94" s="32">
        <v>600000</v>
      </c>
      <c r="F94" s="32">
        <f t="shared" si="21"/>
        <v>600000</v>
      </c>
      <c r="G94" s="73"/>
      <c r="H94" s="71">
        <f t="shared" si="19"/>
        <v>600000</v>
      </c>
      <c r="I94" s="71">
        <f t="shared" si="20"/>
        <v>1132.0754716981132</v>
      </c>
      <c r="J94" s="134">
        <v>6399</v>
      </c>
      <c r="K94" s="74"/>
    </row>
    <row r="95" spans="1:11" ht="15.95" customHeight="1" thickBot="1" x14ac:dyDescent="0.3">
      <c r="A95" s="19" t="s">
        <v>98</v>
      </c>
      <c r="B95" s="22" t="s">
        <v>125</v>
      </c>
      <c r="C95" s="23">
        <v>1</v>
      </c>
      <c r="D95" s="23">
        <v>1</v>
      </c>
      <c r="E95" s="32">
        <v>3000000</v>
      </c>
      <c r="F95" s="32">
        <f t="shared" si="21"/>
        <v>3000000</v>
      </c>
      <c r="G95" s="73"/>
      <c r="H95" s="71">
        <f t="shared" si="19"/>
        <v>3000000</v>
      </c>
      <c r="I95" s="71">
        <f t="shared" si="20"/>
        <v>5660.3773584905657</v>
      </c>
      <c r="J95" s="134">
        <v>6399</v>
      </c>
      <c r="K95" s="74"/>
    </row>
    <row r="96" spans="1:11" s="6" customFormat="1" ht="15.95" customHeight="1" thickBot="1" x14ac:dyDescent="0.3">
      <c r="A96" s="19" t="s">
        <v>99</v>
      </c>
      <c r="B96" s="22" t="s">
        <v>29</v>
      </c>
      <c r="C96" s="23">
        <v>1</v>
      </c>
      <c r="D96" s="23" t="s">
        <v>152</v>
      </c>
      <c r="E96" s="32">
        <v>3500000</v>
      </c>
      <c r="F96" s="32">
        <f>C96*E96</f>
        <v>3500000</v>
      </c>
      <c r="G96" s="73"/>
      <c r="H96" s="71">
        <f t="shared" si="19"/>
        <v>3500000</v>
      </c>
      <c r="I96" s="71">
        <f t="shared" si="20"/>
        <v>6603.7735849056608</v>
      </c>
      <c r="J96" s="134">
        <v>6399</v>
      </c>
      <c r="K96" s="74"/>
    </row>
    <row r="97" spans="1:11" ht="15.95" customHeight="1" thickBot="1" x14ac:dyDescent="0.3">
      <c r="A97" s="15"/>
      <c r="B97" s="9" t="s">
        <v>112</v>
      </c>
      <c r="C97" s="16"/>
      <c r="D97" s="16"/>
      <c r="E97" s="16"/>
      <c r="F97" s="16"/>
      <c r="G97" s="10"/>
      <c r="H97" s="33">
        <f>SUM(H89:H96)</f>
        <v>18030000</v>
      </c>
      <c r="I97" s="33">
        <f t="shared" si="20"/>
        <v>34018.867924528298</v>
      </c>
      <c r="J97" s="56"/>
      <c r="K97" s="34"/>
    </row>
    <row r="98" spans="1:11" s="8" customFormat="1" ht="15.95" customHeight="1" thickBot="1" x14ac:dyDescent="0.55000000000000004">
      <c r="A98" s="75"/>
      <c r="B98" s="36" t="s">
        <v>7</v>
      </c>
      <c r="C98" s="37"/>
      <c r="D98" s="37"/>
      <c r="E98" s="38"/>
      <c r="F98" s="39">
        <f>SUM(F84:F96)</f>
        <v>39530000</v>
      </c>
      <c r="G98" s="39">
        <f>SUM(G84:G96)</f>
        <v>0</v>
      </c>
      <c r="H98" s="76">
        <f>SUM(H87+H97)</f>
        <v>39530000</v>
      </c>
      <c r="I98" s="76">
        <f t="shared" si="20"/>
        <v>74584.905660377364</v>
      </c>
      <c r="J98" s="126"/>
      <c r="K98" s="77"/>
    </row>
    <row r="99" spans="1:11" ht="21.75" customHeight="1" thickBot="1" x14ac:dyDescent="0.3">
      <c r="A99" s="233" t="s">
        <v>15</v>
      </c>
      <c r="B99" s="237"/>
      <c r="C99" s="148"/>
      <c r="D99" s="148"/>
      <c r="E99" s="103"/>
      <c r="F99" s="104"/>
      <c r="G99" s="104"/>
      <c r="H99" s="105">
        <f>H36+H65+H81+H98</f>
        <v>1616723656</v>
      </c>
      <c r="I99" s="105">
        <f t="shared" si="20"/>
        <v>3050421.9924528301</v>
      </c>
      <c r="J99" s="128"/>
      <c r="K99" s="78"/>
    </row>
    <row r="101" spans="1:11" x14ac:dyDescent="0.25">
      <c r="B101" s="91" t="s">
        <v>155</v>
      </c>
    </row>
    <row r="102" spans="1:11" x14ac:dyDescent="0.25">
      <c r="F102" s="95"/>
    </row>
    <row r="103" spans="1:11" x14ac:dyDescent="0.25">
      <c r="A103" s="98"/>
    </row>
    <row r="104" spans="1:11" x14ac:dyDescent="0.25">
      <c r="F104" s="95"/>
    </row>
    <row r="105" spans="1:11" x14ac:dyDescent="0.25">
      <c r="F105" s="95"/>
      <c r="H105" s="96"/>
      <c r="I105" s="96"/>
      <c r="J105" s="96"/>
    </row>
  </sheetData>
  <mergeCells count="24">
    <mergeCell ref="A99:B99"/>
    <mergeCell ref="A59:A61"/>
    <mergeCell ref="A62:A63"/>
    <mergeCell ref="A66:K66"/>
    <mergeCell ref="A67:K67"/>
    <mergeCell ref="A70:A71"/>
    <mergeCell ref="A73:A74"/>
    <mergeCell ref="A76:K76"/>
    <mergeCell ref="A78:A79"/>
    <mergeCell ref="A82:K82"/>
    <mergeCell ref="A83:K83"/>
    <mergeCell ref="A88:K88"/>
    <mergeCell ref="A53:A54"/>
    <mergeCell ref="A2:K2"/>
    <mergeCell ref="A3:K3"/>
    <mergeCell ref="A5:K5"/>
    <mergeCell ref="A6:K6"/>
    <mergeCell ref="A9:K9"/>
    <mergeCell ref="A10:A12"/>
    <mergeCell ref="A29:A30"/>
    <mergeCell ref="K31:K34"/>
    <mergeCell ref="A37:K37"/>
    <mergeCell ref="A38:K38"/>
    <mergeCell ref="A49:K4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Activités 2017 reportées à 2018</vt:lpstr>
      <vt:lpstr>Nouvelles Activités 2018</vt:lpstr>
      <vt:lpstr>PTAB 2018 Consolidé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2018-05-14T19:10:05Z</dcterms:modified>
</cp:coreProperties>
</file>